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600" activeTab="0"/>
  </bookViews>
  <sheets>
    <sheet name="Basic Model" sheetId="1" r:id="rId1"/>
    <sheet name="w Payout" sheetId="2" r:id="rId2"/>
    <sheet name="Target" sheetId="3" r:id="rId3"/>
    <sheet name="Twins1" sheetId="4" r:id="rId4"/>
    <sheet name="Twins2" sheetId="5" r:id="rId5"/>
  </sheets>
  <definedNames/>
  <calcPr fullCalcOnLoad="1"/>
</workbook>
</file>

<file path=xl/sharedStrings.xml><?xml version="1.0" encoding="utf-8"?>
<sst xmlns="http://schemas.openxmlformats.org/spreadsheetml/2006/main" count="106" uniqueCount="63">
  <si>
    <t xml:space="preserve">      You can change any value in the white boxes and when you press "Enter" </t>
  </si>
  <si>
    <t xml:space="preserve"> all the values will be automatically recalculated</t>
  </si>
  <si>
    <t xml:space="preserve">     Retirement Calculator</t>
  </si>
  <si>
    <t>Current Age</t>
  </si>
  <si>
    <t>Expected retirement age</t>
  </si>
  <si>
    <t xml:space="preserve"> </t>
  </si>
  <si>
    <t xml:space="preserve">Monthly Contribution </t>
  </si>
  <si>
    <t>Expected Rate of Return</t>
  </si>
  <si>
    <t>Your total contributions will be</t>
  </si>
  <si>
    <t>At Retirement your fund will equal</t>
  </si>
  <si>
    <t xml:space="preserve">          If you earned</t>
  </si>
  <si>
    <t>your total would be</t>
  </si>
  <si>
    <t>If you wait until age</t>
  </si>
  <si>
    <t>to begin that plan your total will be</t>
  </si>
  <si>
    <t xml:space="preserve">(If contribuitions are tax deductable, at marginal rate of </t>
  </si>
  <si>
    <t>the actual cost of contributions is</t>
  </si>
  <si>
    <t>)</t>
  </si>
  <si>
    <t xml:space="preserve">      At an average annual inflation rate of </t>
  </si>
  <si>
    <t>the real value of your retirement fund will be only</t>
  </si>
  <si>
    <t>That fund</t>
  </si>
  <si>
    <t xml:space="preserve">if earning </t>
  </si>
  <si>
    <t xml:space="preserve">can last </t>
  </si>
  <si>
    <t>years providing an annual</t>
  </si>
  <si>
    <t>income of</t>
  </si>
  <si>
    <t>with a real value of</t>
  </si>
  <si>
    <t>Alternatively, with the same return and annual with-</t>
  </si>
  <si>
    <t>drawals of</t>
  </si>
  <si>
    <t>that fund would last for</t>
  </si>
  <si>
    <t>approx.</t>
  </si>
  <si>
    <t>years.</t>
  </si>
  <si>
    <t xml:space="preserve"> If you start saving at age</t>
  </si>
  <si>
    <t xml:space="preserve">   Alternatively suppose your twin sister waits </t>
  </si>
  <si>
    <t>And you put away each month</t>
  </si>
  <si>
    <t xml:space="preserve">   until she reachs age </t>
  </si>
  <si>
    <t>to begin saving</t>
  </si>
  <si>
    <t>In investments that earn</t>
  </si>
  <si>
    <t xml:space="preserve">And you continue for just </t>
  </si>
  <si>
    <t>You will have to contribute only</t>
  </si>
  <si>
    <t xml:space="preserve">  but end up with only </t>
  </si>
  <si>
    <t>Then if you make no further contributions</t>
  </si>
  <si>
    <t>at all until you finally retire at age</t>
  </si>
  <si>
    <t xml:space="preserve">   but will end up with </t>
  </si>
  <si>
    <t>less!!</t>
  </si>
  <si>
    <t>Then the real value of your Retirement Fund will be</t>
  </si>
  <si>
    <t xml:space="preserve">     If there is inflation over those years, averaging</t>
  </si>
  <si>
    <t xml:space="preserve">   each month at the same rate of return, </t>
  </si>
  <si>
    <t xml:space="preserve">   Then if she saves the same amount </t>
  </si>
  <si>
    <t xml:space="preserve">Your retirement fund will grow to </t>
  </si>
  <si>
    <t>The Savings Twins-One Starts Early,</t>
  </si>
  <si>
    <t xml:space="preserve">   She will contribute</t>
  </si>
  <si>
    <t xml:space="preserve">   She will have to save</t>
  </si>
  <si>
    <t>more years</t>
  </si>
  <si>
    <t xml:space="preserve">                The Other Late</t>
  </si>
  <si>
    <t>Planning for a Retirement Target</t>
  </si>
  <si>
    <t>If you want to retire by age</t>
  </si>
  <si>
    <t>And have a retirement fund of</t>
  </si>
  <si>
    <t>With an annual rate of return of</t>
  </si>
  <si>
    <t>The amount you will have to set aside each month</t>
  </si>
  <si>
    <t>(In order to achieve this, starting at age 20, you would need to set aside</t>
  </si>
  <si>
    <t>a day)</t>
  </si>
  <si>
    <t xml:space="preserve">      (If your are in the </t>
  </si>
  <si>
    <t>tax bracket your actual cost will be only</t>
  </si>
  <si>
    <t xml:space="preserve">If you start at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</si>
</sst>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  <numFmt numFmtId="167" formatCode="_(&quot;$&quot;* #,##0.0_);_(&quot;$&quot;* \(#,##0.0\);_(&quot;$&quot;* &quot;-&quot;??_);_(@_)"/>
    <numFmt numFmtId="168" formatCode="&quot;$&quot;#,##0.0_);[Red]\(&quot;$&quot;#,##0.0\)"/>
  </numFmts>
  <fonts count="25">
    <font>
      <sz val="10"/>
      <name val="Arial"/>
      <family val="0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8" borderId="0" xfId="0" applyFill="1" applyAlignment="1" quotePrefix="1">
      <alignment/>
    </xf>
    <xf numFmtId="0" fontId="0" fillId="8" borderId="0" xfId="0" applyFill="1" applyAlignment="1">
      <alignment/>
    </xf>
    <xf numFmtId="0" fontId="0" fillId="25" borderId="0" xfId="0" applyFill="1" applyAlignment="1">
      <alignment/>
    </xf>
    <xf numFmtId="0" fontId="1" fillId="24" borderId="0" xfId="0" applyFont="1" applyFill="1" applyAlignment="1" quotePrefix="1">
      <alignment/>
    </xf>
    <xf numFmtId="0" fontId="0" fillId="0" borderId="0" xfId="0" applyFill="1" applyAlignment="1" applyProtection="1">
      <alignment horizontal="center"/>
      <protection locked="0"/>
    </xf>
    <xf numFmtId="0" fontId="0" fillId="24" borderId="0" xfId="0" applyFill="1" applyAlignment="1">
      <alignment horizontal="center"/>
    </xf>
    <xf numFmtId="5" fontId="0" fillId="0" borderId="0" xfId="44" applyNumberFormat="1" applyFont="1" applyFill="1" applyAlignment="1" applyProtection="1">
      <alignment horizontal="center"/>
      <protection locked="0"/>
    </xf>
    <xf numFmtId="164" fontId="0" fillId="0" borderId="0" xfId="57" applyNumberFormat="1" applyFont="1" applyFill="1" applyAlignment="1" applyProtection="1">
      <alignment horizontal="center"/>
      <protection locked="0"/>
    </xf>
    <xf numFmtId="164" fontId="0" fillId="24" borderId="0" xfId="57" applyNumberFormat="1" applyFont="1" applyFill="1" applyAlignment="1" applyProtection="1">
      <alignment horizontal="center"/>
      <protection locked="0"/>
    </xf>
    <xf numFmtId="166" fontId="0" fillId="8" borderId="0" xfId="44" applyNumberFormat="1" applyFont="1" applyFill="1" applyAlignment="1" applyProtection="1">
      <alignment horizontal="center"/>
      <protection/>
    </xf>
    <xf numFmtId="166" fontId="0" fillId="24" borderId="0" xfId="44" applyNumberFormat="1" applyFont="1" applyFill="1" applyAlignment="1" applyProtection="1">
      <alignment horizontal="center"/>
      <protection/>
    </xf>
    <xf numFmtId="0" fontId="2" fillId="24" borderId="0" xfId="0" applyFont="1" applyFill="1" applyAlignment="1">
      <alignment/>
    </xf>
    <xf numFmtId="6" fontId="0" fillId="22" borderId="10" xfId="0" applyNumberFormat="1" applyFill="1" applyBorder="1" applyAlignment="1">
      <alignment horizontal="center"/>
    </xf>
    <xf numFmtId="0" fontId="0" fillId="24" borderId="0" xfId="0" applyFill="1" applyAlignment="1" quotePrefix="1">
      <alignment/>
    </xf>
    <xf numFmtId="10" fontId="0" fillId="8" borderId="0" xfId="0" applyNumberFormat="1" applyFill="1" applyAlignment="1">
      <alignment horizontal="center"/>
    </xf>
    <xf numFmtId="6" fontId="0" fillId="8" borderId="0" xfId="0" applyNumberFormat="1" applyFill="1" applyAlignment="1">
      <alignment horizontal="center"/>
    </xf>
    <xf numFmtId="6" fontId="0" fillId="24" borderId="0" xfId="0" applyNumberFormat="1" applyFill="1" applyAlignment="1">
      <alignment/>
    </xf>
    <xf numFmtId="6" fontId="0" fillId="8" borderId="0" xfId="0" applyNumberFormat="1" applyFill="1" applyAlignment="1">
      <alignment/>
    </xf>
    <xf numFmtId="166" fontId="0" fillId="8" borderId="0" xfId="44" applyNumberFormat="1" applyFont="1" applyFill="1" applyAlignment="1">
      <alignment horizontal="center"/>
    </xf>
    <xf numFmtId="166" fontId="0" fillId="24" borderId="0" xfId="44" applyNumberFormat="1" applyFont="1" applyFill="1" applyAlignment="1">
      <alignment horizontal="left"/>
    </xf>
    <xf numFmtId="6" fontId="0" fillId="26" borderId="0" xfId="0" applyNumberFormat="1" applyFill="1" applyAlignment="1">
      <alignment/>
    </xf>
    <xf numFmtId="6" fontId="0" fillId="23" borderId="0" xfId="0" applyNumberFormat="1" applyFill="1" applyAlignment="1">
      <alignment/>
    </xf>
    <xf numFmtId="165" fontId="0" fillId="8" borderId="0" xfId="44" applyNumberFormat="1" applyFont="1" applyFill="1" applyAlignment="1">
      <alignment/>
    </xf>
    <xf numFmtId="166" fontId="0" fillId="0" borderId="0" xfId="44" applyNumberFormat="1" applyFont="1" applyFill="1" applyAlignment="1" applyProtection="1">
      <alignment horizontal="center"/>
      <protection locked="0"/>
    </xf>
    <xf numFmtId="1" fontId="0" fillId="22" borderId="0" xfId="0" applyNumberFormat="1" applyFill="1" applyAlignment="1">
      <alignment horizontal="center"/>
    </xf>
    <xf numFmtId="8" fontId="0" fillId="8" borderId="0" xfId="0" applyNumberFormat="1" applyFill="1" applyAlignment="1">
      <alignment/>
    </xf>
    <xf numFmtId="0" fontId="0" fillId="26" borderId="0" xfId="0" applyFill="1" applyAlignment="1">
      <alignment/>
    </xf>
    <xf numFmtId="0" fontId="3" fillId="26" borderId="0" xfId="0" applyFont="1" applyFill="1" applyAlignment="1">
      <alignment/>
    </xf>
    <xf numFmtId="0" fontId="3" fillId="27" borderId="0" xfId="0" applyFont="1" applyFill="1" applyAlignment="1">
      <alignment/>
    </xf>
    <xf numFmtId="0" fontId="0" fillId="27" borderId="0" xfId="0" applyFill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Alignment="1">
      <alignment/>
    </xf>
    <xf numFmtId="0" fontId="5" fillId="27" borderId="11" xfId="0" applyFont="1" applyFill="1" applyBorder="1" applyAlignment="1">
      <alignment/>
    </xf>
    <xf numFmtId="0" fontId="5" fillId="27" borderId="0" xfId="0" applyFont="1" applyFill="1" applyAlignment="1">
      <alignment/>
    </xf>
    <xf numFmtId="0" fontId="4" fillId="27" borderId="0" xfId="0" applyFont="1" applyFill="1" applyAlignment="1">
      <alignment/>
    </xf>
    <xf numFmtId="0" fontId="4" fillId="27" borderId="11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44" fontId="5" fillId="0" borderId="12" xfId="44" applyFont="1" applyFill="1" applyBorder="1" applyAlignment="1" applyProtection="1">
      <alignment/>
      <protection locked="0"/>
    </xf>
    <xf numFmtId="0" fontId="5" fillId="23" borderId="0" xfId="0" applyFont="1" applyFill="1" applyAlignment="1">
      <alignment horizontal="center"/>
    </xf>
    <xf numFmtId="44" fontId="5" fillId="27" borderId="0" xfId="0" applyNumberFormat="1" applyFont="1" applyFill="1" applyAlignment="1">
      <alignment/>
    </xf>
    <xf numFmtId="9" fontId="5" fillId="0" borderId="12" xfId="57" applyFont="1" applyFill="1" applyBorder="1" applyAlignment="1" applyProtection="1">
      <alignment horizontal="center"/>
      <protection locked="0"/>
    </xf>
    <xf numFmtId="44" fontId="5" fillId="27" borderId="0" xfId="44" applyNumberFormat="1" applyFont="1" applyFill="1" applyAlignment="1">
      <alignment horizontal="center"/>
    </xf>
    <xf numFmtId="0" fontId="5" fillId="6" borderId="0" xfId="0" applyFont="1" applyFill="1" applyAlignment="1">
      <alignment/>
    </xf>
    <xf numFmtId="0" fontId="5" fillId="27" borderId="0" xfId="0" applyFont="1" applyFill="1" applyAlignment="1">
      <alignment horizontal="left"/>
    </xf>
    <xf numFmtId="0" fontId="5" fillId="27" borderId="0" xfId="44" applyNumberFormat="1" applyFont="1" applyFill="1" applyAlignment="1">
      <alignment horizontal="center"/>
    </xf>
    <xf numFmtId="165" fontId="5" fillId="23" borderId="0" xfId="0" applyNumberFormat="1" applyFont="1" applyFill="1" applyAlignment="1">
      <alignment horizontal="center"/>
    </xf>
    <xf numFmtId="0" fontId="5" fillId="26" borderId="0" xfId="0" applyFont="1" applyFill="1" applyAlignment="1">
      <alignment horizontal="center"/>
    </xf>
    <xf numFmtId="0" fontId="5" fillId="27" borderId="0" xfId="0" applyFont="1" applyFill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6" borderId="11" xfId="0" applyFont="1" applyFill="1" applyBorder="1" applyAlignment="1">
      <alignment/>
    </xf>
    <xf numFmtId="6" fontId="5" fillId="27" borderId="14" xfId="44" applyNumberFormat="1" applyFont="1" applyFill="1" applyBorder="1" applyAlignment="1">
      <alignment/>
    </xf>
    <xf numFmtId="8" fontId="5" fillId="27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10" fontId="5" fillId="0" borderId="0" xfId="57" applyNumberFormat="1" applyFont="1" applyFill="1" applyAlignment="1" applyProtection="1">
      <alignment horizontal="center"/>
      <protection locked="0"/>
    </xf>
    <xf numFmtId="0" fontId="6" fillId="26" borderId="0" xfId="0" applyFont="1" applyFill="1" applyAlignment="1">
      <alignment/>
    </xf>
    <xf numFmtId="0" fontId="6" fillId="27" borderId="11" xfId="0" applyFont="1" applyFill="1" applyBorder="1" applyAlignment="1">
      <alignment/>
    </xf>
    <xf numFmtId="0" fontId="6" fillId="27" borderId="0" xfId="0" applyFont="1" applyFill="1" applyAlignment="1">
      <alignment/>
    </xf>
    <xf numFmtId="0" fontId="0" fillId="27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0" xfId="0" applyFill="1" applyAlignment="1">
      <alignment/>
    </xf>
    <xf numFmtId="165" fontId="5" fillId="23" borderId="0" xfId="44" applyNumberFormat="1" applyFont="1" applyFill="1" applyAlignment="1">
      <alignment horizontal="center"/>
    </xf>
    <xf numFmtId="0" fontId="4" fillId="28" borderId="0" xfId="0" applyFont="1" applyFill="1" applyAlignment="1">
      <alignment/>
    </xf>
    <xf numFmtId="0" fontId="5" fillId="28" borderId="0" xfId="0" applyFont="1" applyFill="1" applyAlignment="1">
      <alignment/>
    </xf>
    <xf numFmtId="8" fontId="5" fillId="2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6" fontId="5" fillId="23" borderId="0" xfId="0" applyNumberFormat="1" applyFont="1" applyFill="1" applyAlignment="1">
      <alignment horizontal="center"/>
    </xf>
    <xf numFmtId="6" fontId="5" fillId="27" borderId="0" xfId="0" applyNumberFormat="1" applyFont="1" applyFill="1" applyAlignment="1">
      <alignment/>
    </xf>
    <xf numFmtId="6" fontId="5" fillId="7" borderId="0" xfId="0" applyNumberFormat="1" applyFont="1" applyFill="1" applyAlignment="1">
      <alignment horizontal="center"/>
    </xf>
    <xf numFmtId="44" fontId="5" fillId="27" borderId="0" xfId="44" applyNumberFormat="1" applyFont="1" applyFill="1" applyAlignment="1" applyProtection="1">
      <alignment horizontal="center"/>
      <protection hidden="1"/>
    </xf>
    <xf numFmtId="0" fontId="0" fillId="27" borderId="0" xfId="0" applyFill="1" applyAlignment="1" applyProtection="1">
      <alignment/>
      <protection/>
    </xf>
    <xf numFmtId="38" fontId="5" fillId="7" borderId="0" xfId="0" applyNumberFormat="1" applyFont="1" applyFill="1" applyAlignment="1">
      <alignment horizontal="center"/>
    </xf>
    <xf numFmtId="0" fontId="5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29" borderId="0" xfId="0" applyFill="1" applyAlignment="1">
      <alignment/>
    </xf>
    <xf numFmtId="0" fontId="7" fillId="29" borderId="0" xfId="0" applyFont="1" applyFill="1" applyAlignment="1">
      <alignment/>
    </xf>
    <xf numFmtId="8" fontId="7" fillId="22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165" fontId="4" fillId="0" borderId="0" xfId="44" applyNumberFormat="1" applyFont="1" applyFill="1" applyAlignment="1" applyProtection="1">
      <alignment/>
      <protection locked="0"/>
    </xf>
    <xf numFmtId="10" fontId="4" fillId="0" borderId="0" xfId="57" applyNumberFormat="1" applyFont="1" applyFill="1" applyAlignment="1" applyProtection="1">
      <alignment horizontal="center"/>
      <protection locked="0"/>
    </xf>
    <xf numFmtId="0" fontId="4" fillId="29" borderId="0" xfId="0" applyFont="1" applyFill="1" applyAlignment="1">
      <alignment horizontal="center"/>
    </xf>
    <xf numFmtId="8" fontId="4" fillId="22" borderId="0" xfId="0" applyNumberFormat="1" applyFont="1" applyFill="1" applyAlignment="1">
      <alignment horizontal="center"/>
    </xf>
    <xf numFmtId="9" fontId="7" fillId="0" borderId="0" xfId="57" applyFont="1" applyFill="1" applyAlignment="1" applyProtection="1">
      <alignment horizontal="center"/>
      <protection locked="0"/>
    </xf>
    <xf numFmtId="0" fontId="6" fillId="29" borderId="0" xfId="0" applyFont="1" applyFill="1" applyAlignment="1">
      <alignment/>
    </xf>
    <xf numFmtId="0" fontId="0" fillId="30" borderId="0" xfId="0" applyFill="1" applyAlignment="1">
      <alignment/>
    </xf>
    <xf numFmtId="0" fontId="0" fillId="24" borderId="0" xfId="0" applyFont="1" applyFill="1" applyAlignment="1">
      <alignment/>
    </xf>
    <xf numFmtId="0" fontId="0" fillId="8" borderId="0" xfId="0" applyFont="1" applyFill="1" applyAlignment="1" quotePrefix="1">
      <alignment/>
    </xf>
    <xf numFmtId="0" fontId="0" fillId="8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6" fontId="0" fillId="24" borderId="0" xfId="0" applyNumberFormat="1" applyFont="1" applyFill="1" applyAlignment="1">
      <alignment/>
    </xf>
    <xf numFmtId="164" fontId="0" fillId="24" borderId="0" xfId="57" applyNumberFormat="1" applyFont="1" applyFill="1" applyAlignment="1" applyProtection="1">
      <alignment horizontal="center"/>
      <protection locked="0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 applyProtection="1">
      <alignment horizontal="center"/>
      <protection locked="0"/>
    </xf>
    <xf numFmtId="165" fontId="0" fillId="24" borderId="0" xfId="44" applyNumberFormat="1" applyFont="1" applyFill="1" applyAlignment="1">
      <alignment/>
    </xf>
    <xf numFmtId="5" fontId="0" fillId="0" borderId="0" xfId="44" applyNumberFormat="1" applyFont="1" applyFill="1" applyAlignment="1" applyProtection="1">
      <alignment horizontal="center"/>
      <protection locked="0"/>
    </xf>
    <xf numFmtId="164" fontId="0" fillId="0" borderId="0" xfId="57" applyNumberFormat="1" applyFont="1" applyFill="1" applyAlignment="1" applyProtection="1">
      <alignment horizontal="center"/>
      <protection locked="0"/>
    </xf>
    <xf numFmtId="166" fontId="0" fillId="24" borderId="0" xfId="44" applyNumberFormat="1" applyFont="1" applyFill="1" applyAlignment="1" applyProtection="1">
      <alignment horizontal="center"/>
      <protection locked="0"/>
    </xf>
    <xf numFmtId="1" fontId="0" fillId="24" borderId="0" xfId="0" applyNumberFormat="1" applyFont="1" applyFill="1" applyAlignment="1">
      <alignment horizontal="center"/>
    </xf>
    <xf numFmtId="166" fontId="0" fillId="8" borderId="0" xfId="44" applyNumberFormat="1" applyFont="1" applyFill="1" applyAlignment="1" applyProtection="1">
      <alignment horizontal="center"/>
      <protection/>
    </xf>
    <xf numFmtId="166" fontId="0" fillId="24" borderId="0" xfId="44" applyNumberFormat="1" applyFont="1" applyFill="1" applyAlignment="1" applyProtection="1">
      <alignment horizontal="center"/>
      <protection/>
    </xf>
    <xf numFmtId="0" fontId="2" fillId="24" borderId="0" xfId="0" applyFont="1" applyFill="1" applyAlignment="1">
      <alignment/>
    </xf>
    <xf numFmtId="6" fontId="0" fillId="22" borderId="10" xfId="0" applyNumberFormat="1" applyFont="1" applyFill="1" applyBorder="1" applyAlignment="1">
      <alignment horizontal="center"/>
    </xf>
    <xf numFmtId="8" fontId="0" fillId="24" borderId="0" xfId="0" applyNumberFormat="1" applyFont="1" applyFill="1" applyAlignment="1">
      <alignment/>
    </xf>
    <xf numFmtId="0" fontId="0" fillId="24" borderId="0" xfId="0" applyFont="1" applyFill="1" applyAlignment="1" quotePrefix="1">
      <alignment/>
    </xf>
    <xf numFmtId="10" fontId="0" fillId="8" borderId="0" xfId="0" applyNumberFormat="1" applyFont="1" applyFill="1" applyAlignment="1">
      <alignment horizontal="center"/>
    </xf>
    <xf numFmtId="6" fontId="0" fillId="8" borderId="0" xfId="0" applyNumberFormat="1" applyFont="1" applyFill="1" applyAlignment="1">
      <alignment horizontal="center"/>
    </xf>
    <xf numFmtId="6" fontId="0" fillId="8" borderId="0" xfId="0" applyNumberFormat="1" applyFont="1" applyFill="1" applyAlignment="1">
      <alignment/>
    </xf>
    <xf numFmtId="166" fontId="0" fillId="8" borderId="0" xfId="44" applyNumberFormat="1" applyFont="1" applyFill="1" applyAlignment="1">
      <alignment horizontal="center"/>
    </xf>
    <xf numFmtId="166" fontId="0" fillId="24" borderId="0" xfId="44" applyNumberFormat="1" applyFont="1" applyFill="1" applyAlignment="1">
      <alignment horizontal="left"/>
    </xf>
    <xf numFmtId="0" fontId="1" fillId="24" borderId="0" xfId="0" applyFont="1" applyFill="1" applyAlignment="1" quotePrefix="1">
      <alignment/>
    </xf>
    <xf numFmtId="44" fontId="5" fillId="0" borderId="12" xfId="44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3" width="15.7109375" style="0" customWidth="1"/>
    <col min="4" max="4" width="8.7109375" style="0" customWidth="1"/>
    <col min="5" max="12" width="15.7109375" style="0" customWidth="1"/>
  </cols>
  <sheetData>
    <row r="1" spans="1:19" ht="12.75">
      <c r="A1" s="90"/>
      <c r="B1" s="90"/>
      <c r="C1" s="91" t="s">
        <v>0</v>
      </c>
      <c r="D1" s="92"/>
      <c r="E1" s="92"/>
      <c r="F1" s="92"/>
      <c r="G1" s="92"/>
      <c r="H1" s="92"/>
      <c r="I1" s="90"/>
      <c r="J1" s="90"/>
      <c r="K1" s="4"/>
      <c r="L1" s="4"/>
      <c r="M1" s="4"/>
      <c r="N1" s="4"/>
      <c r="O1" s="89"/>
      <c r="P1" s="89"/>
      <c r="Q1" s="89"/>
      <c r="R1" s="89"/>
      <c r="S1" s="89"/>
    </row>
    <row r="2" spans="1:19" ht="12.75">
      <c r="A2" s="90"/>
      <c r="B2" s="90"/>
      <c r="C2" s="90"/>
      <c r="D2" s="90"/>
      <c r="E2" s="92" t="s">
        <v>1</v>
      </c>
      <c r="F2" s="92"/>
      <c r="G2" s="92"/>
      <c r="H2" s="92"/>
      <c r="I2" s="90"/>
      <c r="J2" s="90"/>
      <c r="K2" s="4"/>
      <c r="L2" s="4"/>
      <c r="M2" s="4"/>
      <c r="N2" s="4"/>
      <c r="O2" s="89"/>
      <c r="P2" s="89"/>
      <c r="Q2" s="89"/>
      <c r="R2" s="89"/>
      <c r="S2" s="89"/>
    </row>
    <row r="3" spans="1:19" ht="23.25">
      <c r="A3" s="90"/>
      <c r="B3" s="90"/>
      <c r="C3" s="90"/>
      <c r="D3" s="115" t="s">
        <v>2</v>
      </c>
      <c r="E3" s="93"/>
      <c r="F3" s="93"/>
      <c r="G3" s="93"/>
      <c r="H3" s="93"/>
      <c r="I3" s="93"/>
      <c r="J3" s="93"/>
      <c r="K3" s="4"/>
      <c r="L3" s="4"/>
      <c r="M3" s="4"/>
      <c r="N3" s="4"/>
      <c r="O3" s="89"/>
      <c r="P3" s="89"/>
      <c r="Q3" s="89"/>
      <c r="R3" s="89"/>
      <c r="S3" s="89"/>
    </row>
    <row r="4" spans="1:19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4"/>
      <c r="L4" s="4"/>
      <c r="M4" s="4"/>
      <c r="N4" s="4"/>
      <c r="O4" s="89"/>
      <c r="P4" s="89"/>
      <c r="Q4" s="89"/>
      <c r="R4" s="89"/>
      <c r="S4" s="89"/>
    </row>
    <row r="5" spans="1:19" ht="12.75">
      <c r="A5" s="93"/>
      <c r="B5" s="93" t="s">
        <v>3</v>
      </c>
      <c r="C5" s="93"/>
      <c r="D5" s="93"/>
      <c r="E5" s="94">
        <v>1</v>
      </c>
      <c r="F5" s="93"/>
      <c r="G5" s="93"/>
      <c r="H5" s="95"/>
      <c r="I5" s="96"/>
      <c r="J5" s="93"/>
      <c r="K5" s="4"/>
      <c r="L5" s="4"/>
      <c r="M5" s="4"/>
      <c r="N5" s="4"/>
      <c r="O5" s="89"/>
      <c r="P5" s="89"/>
      <c r="Q5" s="89"/>
      <c r="R5" s="89"/>
      <c r="S5" s="89"/>
    </row>
    <row r="6" spans="1:19" ht="12.75">
      <c r="A6" s="93"/>
      <c r="B6" s="93"/>
      <c r="C6" s="93"/>
      <c r="D6" s="93"/>
      <c r="E6" s="97"/>
      <c r="F6" s="93"/>
      <c r="G6" s="93"/>
      <c r="H6" s="98"/>
      <c r="I6" s="93"/>
      <c r="J6" s="93"/>
      <c r="K6" s="4"/>
      <c r="L6" s="4"/>
      <c r="M6" s="4"/>
      <c r="N6" s="4"/>
      <c r="O6" s="89"/>
      <c r="P6" s="89"/>
      <c r="Q6" s="89"/>
      <c r="R6" s="89"/>
      <c r="S6" s="89"/>
    </row>
    <row r="7" spans="1:19" ht="12.75">
      <c r="A7" s="93"/>
      <c r="B7" s="93" t="s">
        <v>4</v>
      </c>
      <c r="C7" s="93"/>
      <c r="D7" s="93"/>
      <c r="E7" s="94">
        <v>67</v>
      </c>
      <c r="F7" s="93"/>
      <c r="G7" s="93"/>
      <c r="H7" s="95"/>
      <c r="I7" s="93"/>
      <c r="J7" s="93"/>
      <c r="K7" s="4"/>
      <c r="L7" s="4"/>
      <c r="M7" s="4"/>
      <c r="N7" s="4"/>
      <c r="O7" s="89"/>
      <c r="P7" s="89"/>
      <c r="Q7" s="89"/>
      <c r="R7" s="89"/>
      <c r="S7" s="89"/>
    </row>
    <row r="8" spans="1:19" ht="12.75">
      <c r="A8" s="93"/>
      <c r="B8" s="93"/>
      <c r="C8" s="93"/>
      <c r="D8" s="93"/>
      <c r="E8" s="97" t="s">
        <v>5</v>
      </c>
      <c r="F8" s="93"/>
      <c r="G8" s="93"/>
      <c r="H8" s="99"/>
      <c r="I8" s="93"/>
      <c r="J8" s="93"/>
      <c r="K8" s="4"/>
      <c r="L8" s="4"/>
      <c r="M8" s="4"/>
      <c r="N8" s="4"/>
      <c r="O8" s="89"/>
      <c r="P8" s="89"/>
      <c r="Q8" s="89"/>
      <c r="R8" s="89"/>
      <c r="S8" s="89"/>
    </row>
    <row r="9" spans="1:19" ht="12.75">
      <c r="A9" s="93"/>
      <c r="B9" s="93" t="s">
        <v>6</v>
      </c>
      <c r="C9" s="93"/>
      <c r="D9" s="93"/>
      <c r="E9" s="100">
        <v>200</v>
      </c>
      <c r="F9" s="93"/>
      <c r="G9" s="93"/>
      <c r="H9" s="93"/>
      <c r="I9" s="93"/>
      <c r="J9" s="93"/>
      <c r="K9" s="4"/>
      <c r="L9" s="4"/>
      <c r="M9" s="4"/>
      <c r="N9" s="4"/>
      <c r="O9" s="89"/>
      <c r="P9" s="89"/>
      <c r="Q9" s="89"/>
      <c r="R9" s="89"/>
      <c r="S9" s="89"/>
    </row>
    <row r="10" spans="1:19" ht="12.75">
      <c r="A10" s="93"/>
      <c r="B10" s="93"/>
      <c r="C10" s="93"/>
      <c r="D10" s="93"/>
      <c r="E10" s="97"/>
      <c r="F10" s="93"/>
      <c r="G10" s="93"/>
      <c r="H10" s="93"/>
      <c r="I10" s="93"/>
      <c r="J10" s="93"/>
      <c r="K10" s="4"/>
      <c r="L10" s="4"/>
      <c r="M10" s="4"/>
      <c r="N10" s="4"/>
      <c r="O10" s="89"/>
      <c r="P10" s="89"/>
      <c r="Q10" s="89"/>
      <c r="R10" s="89"/>
      <c r="S10" s="89"/>
    </row>
    <row r="11" spans="1:19" ht="12.75">
      <c r="A11" s="93"/>
      <c r="B11" s="93" t="s">
        <v>7</v>
      </c>
      <c r="C11" s="93"/>
      <c r="D11" s="93"/>
      <c r="E11" s="101">
        <v>0.09</v>
      </c>
      <c r="F11" s="93"/>
      <c r="G11" s="93"/>
      <c r="H11" s="102"/>
      <c r="I11" s="93"/>
      <c r="J11" s="93"/>
      <c r="K11" s="4"/>
      <c r="L11" s="4"/>
      <c r="M11" s="4"/>
      <c r="N11" s="4"/>
      <c r="O11" s="89"/>
      <c r="P11" s="89"/>
      <c r="Q11" s="89"/>
      <c r="R11" s="89"/>
      <c r="S11" s="89"/>
    </row>
    <row r="12" spans="1:19" ht="12.75">
      <c r="A12" s="93"/>
      <c r="B12" s="93"/>
      <c r="C12" s="93"/>
      <c r="D12" s="93"/>
      <c r="E12" s="93"/>
      <c r="F12" s="96"/>
      <c r="G12" s="93"/>
      <c r="H12" s="103"/>
      <c r="I12" s="93"/>
      <c r="J12" s="93"/>
      <c r="K12" s="4"/>
      <c r="L12" s="4"/>
      <c r="M12" s="4"/>
      <c r="N12" s="4"/>
      <c r="O12" s="89"/>
      <c r="P12" s="89"/>
      <c r="Q12" s="89"/>
      <c r="R12" s="89"/>
      <c r="S12" s="89"/>
    </row>
    <row r="13" spans="1:19" ht="12.75">
      <c r="A13" s="93" t="s">
        <v>8</v>
      </c>
      <c r="B13" s="93"/>
      <c r="C13" s="93"/>
      <c r="D13" s="93"/>
      <c r="E13" s="104">
        <f>(E7-E5)*12*E9</f>
        <v>158400</v>
      </c>
      <c r="F13" s="93"/>
      <c r="G13" s="93"/>
      <c r="H13" s="93"/>
      <c r="I13" s="93"/>
      <c r="J13" s="93"/>
      <c r="K13" s="4"/>
      <c r="L13" s="4"/>
      <c r="M13" s="4"/>
      <c r="N13" s="4"/>
      <c r="O13" s="89"/>
      <c r="P13" s="89"/>
      <c r="Q13" s="89"/>
      <c r="R13" s="89"/>
      <c r="S13" s="89"/>
    </row>
    <row r="14" spans="1:19" ht="13.5" thickBot="1">
      <c r="A14" s="93"/>
      <c r="B14" s="93"/>
      <c r="C14" s="93"/>
      <c r="D14" s="93"/>
      <c r="E14" s="93"/>
      <c r="F14" s="105"/>
      <c r="G14" s="93"/>
      <c r="H14" s="93"/>
      <c r="I14" s="93"/>
      <c r="J14" s="93"/>
      <c r="K14" s="4"/>
      <c r="L14" s="4"/>
      <c r="M14" s="4"/>
      <c r="N14" s="4"/>
      <c r="O14" s="89"/>
      <c r="P14" s="89"/>
      <c r="Q14" s="89"/>
      <c r="R14" s="89"/>
      <c r="S14" s="89"/>
    </row>
    <row r="15" spans="1:19" ht="14.25" thickBot="1" thickTop="1">
      <c r="A15" s="106" t="s">
        <v>9</v>
      </c>
      <c r="B15" s="93"/>
      <c r="C15" s="93"/>
      <c r="D15" s="93"/>
      <c r="E15" s="107">
        <f>FV(E11/12,($E$7-$E$5)*12,$E$9)*-1</f>
        <v>9882842.512434341</v>
      </c>
      <c r="F15" s="93"/>
      <c r="G15" s="93"/>
      <c r="H15" s="93"/>
      <c r="I15" s="93"/>
      <c r="J15" s="93"/>
      <c r="K15" s="4"/>
      <c r="L15" s="4"/>
      <c r="M15" s="4"/>
      <c r="N15" s="4"/>
      <c r="O15" s="89"/>
      <c r="P15" s="89"/>
      <c r="Q15" s="89"/>
      <c r="R15" s="89"/>
      <c r="S15" s="89"/>
    </row>
    <row r="16" spans="1:19" ht="13.5" thickTop="1">
      <c r="A16" s="93"/>
      <c r="B16" s="93"/>
      <c r="C16" s="93"/>
      <c r="D16" s="93"/>
      <c r="E16" s="93"/>
      <c r="F16" s="93"/>
      <c r="G16" s="93"/>
      <c r="H16" s="93"/>
      <c r="I16" s="108"/>
      <c r="J16" s="93"/>
      <c r="K16" s="4"/>
      <c r="L16" s="4"/>
      <c r="M16" s="4"/>
      <c r="N16" s="4"/>
      <c r="O16" s="89"/>
      <c r="P16" s="89"/>
      <c r="Q16" s="89"/>
      <c r="R16" s="89"/>
      <c r="S16" s="89"/>
    </row>
    <row r="17" spans="1:19" ht="12.75">
      <c r="A17" s="109" t="s">
        <v>10</v>
      </c>
      <c r="B17" s="93"/>
      <c r="C17" s="110">
        <f>E11+0.02</f>
        <v>0.11</v>
      </c>
      <c r="D17" s="93" t="s">
        <v>11</v>
      </c>
      <c r="E17" s="93"/>
      <c r="F17" s="111">
        <f>FV(C17/12,($E$7-$E$5)*12,$E$9)*-1</f>
        <v>29999728.030315727</v>
      </c>
      <c r="G17" s="93"/>
      <c r="H17" s="93"/>
      <c r="I17" s="93"/>
      <c r="J17" s="93"/>
      <c r="K17" s="4"/>
      <c r="L17" s="4"/>
      <c r="M17" s="4"/>
      <c r="N17" s="4"/>
      <c r="O17" s="89"/>
      <c r="P17" s="89"/>
      <c r="Q17" s="89"/>
      <c r="R17" s="89"/>
      <c r="S17" s="89"/>
    </row>
    <row r="18" spans="1:19" ht="12.75">
      <c r="A18" s="93"/>
      <c r="B18" s="93"/>
      <c r="C18" s="97"/>
      <c r="D18" s="93"/>
      <c r="E18" s="93"/>
      <c r="F18" s="97"/>
      <c r="G18" s="93"/>
      <c r="H18" s="93"/>
      <c r="I18" s="93"/>
      <c r="J18" s="93"/>
      <c r="K18" s="4"/>
      <c r="L18" s="4"/>
      <c r="M18" s="4"/>
      <c r="N18" s="4"/>
      <c r="O18" s="89"/>
      <c r="P18" s="89"/>
      <c r="Q18" s="89"/>
      <c r="R18" s="89"/>
      <c r="S18" s="89"/>
    </row>
    <row r="19" spans="1:19" ht="12.75">
      <c r="A19" s="109" t="s">
        <v>10</v>
      </c>
      <c r="B19" s="93"/>
      <c r="C19" s="110">
        <f>E11-0.02</f>
        <v>0.06999999999999999</v>
      </c>
      <c r="D19" s="93" t="s">
        <v>11</v>
      </c>
      <c r="E19" s="93"/>
      <c r="F19" s="111">
        <f>FV(C19/12,($E$7-$E$5)*12,$E$9)*-1</f>
        <v>3399113.070394603</v>
      </c>
      <c r="G19" s="93"/>
      <c r="H19" s="93"/>
      <c r="I19" s="93"/>
      <c r="J19" s="93"/>
      <c r="K19" s="4"/>
      <c r="L19" s="4"/>
      <c r="M19" s="4"/>
      <c r="N19" s="4"/>
      <c r="O19" s="89"/>
      <c r="P19" s="89"/>
      <c r="Q19" s="89"/>
      <c r="R19" s="89"/>
      <c r="S19" s="89"/>
    </row>
    <row r="20" spans="1:19" ht="12.75">
      <c r="A20" s="93"/>
      <c r="B20" s="93"/>
      <c r="C20" s="93"/>
      <c r="D20" s="93"/>
      <c r="E20" s="93"/>
      <c r="F20" s="93"/>
      <c r="G20" s="95"/>
      <c r="H20" s="93"/>
      <c r="I20" s="93"/>
      <c r="J20" s="93"/>
      <c r="K20" s="4"/>
      <c r="L20" s="4"/>
      <c r="M20" s="4"/>
      <c r="N20" s="4"/>
      <c r="O20" s="89"/>
      <c r="P20" s="89"/>
      <c r="Q20" s="89"/>
      <c r="R20" s="89"/>
      <c r="S20" s="89"/>
    </row>
    <row r="21" spans="1:19" ht="12.75">
      <c r="A21" s="93" t="s">
        <v>12</v>
      </c>
      <c r="B21" s="93"/>
      <c r="C21" s="94">
        <v>45</v>
      </c>
      <c r="D21" s="93" t="s">
        <v>13</v>
      </c>
      <c r="E21" s="93"/>
      <c r="F21" s="93"/>
      <c r="G21" s="112">
        <f>FV(E11/12,($E$7-C21)*12,$E$9)*-1</f>
        <v>165051.47157465006</v>
      </c>
      <c r="H21" s="93"/>
      <c r="I21" s="93"/>
      <c r="J21" s="93"/>
      <c r="K21" s="4"/>
      <c r="L21" s="4"/>
      <c r="M21" s="4"/>
      <c r="N21" s="4"/>
      <c r="O21" s="89"/>
      <c r="P21" s="89"/>
      <c r="Q21" s="89"/>
      <c r="R21" s="89"/>
      <c r="S21" s="89"/>
    </row>
    <row r="22" spans="1:19" ht="12.75">
      <c r="A22" s="109" t="s">
        <v>14</v>
      </c>
      <c r="B22" s="93"/>
      <c r="C22" s="93"/>
      <c r="D22" s="93"/>
      <c r="E22" s="105"/>
      <c r="F22" s="101">
        <v>0.28</v>
      </c>
      <c r="G22" s="93" t="s">
        <v>15</v>
      </c>
      <c r="H22" s="93"/>
      <c r="I22" s="113">
        <f>E13*(1-F22)</f>
        <v>114048</v>
      </c>
      <c r="J22" s="114" t="s">
        <v>16</v>
      </c>
      <c r="K22" s="4"/>
      <c r="L22" s="4"/>
      <c r="M22" s="4"/>
      <c r="N22" s="4"/>
      <c r="O22" s="89"/>
      <c r="P22" s="89"/>
      <c r="Q22" s="89"/>
      <c r="R22" s="89"/>
      <c r="S22" s="89"/>
    </row>
    <row r="23" spans="1:19" ht="12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4"/>
      <c r="L23" s="4"/>
      <c r="M23" s="4"/>
      <c r="N23" s="4"/>
      <c r="O23" s="89"/>
      <c r="P23" s="89"/>
      <c r="Q23" s="89"/>
      <c r="R23" s="89"/>
      <c r="S23" s="89"/>
    </row>
    <row r="24" spans="1:19" ht="12.75">
      <c r="A24" s="109" t="s">
        <v>17</v>
      </c>
      <c r="B24" s="93"/>
      <c r="C24" s="93"/>
      <c r="D24" s="93"/>
      <c r="E24" s="101">
        <v>0.025</v>
      </c>
      <c r="F24" s="93" t="s">
        <v>18</v>
      </c>
      <c r="G24" s="93"/>
      <c r="H24" s="93"/>
      <c r="I24" s="113">
        <f>E15/(1+E24)^(E7-E5)</f>
        <v>1936898.0364456116</v>
      </c>
      <c r="J24" s="93"/>
      <c r="K24" s="4"/>
      <c r="L24" s="4"/>
      <c r="M24" s="4"/>
      <c r="N24" s="4"/>
      <c r="O24" s="89"/>
      <c r="P24" s="89"/>
      <c r="Q24" s="89"/>
      <c r="R24" s="89"/>
      <c r="S24" s="89"/>
    </row>
    <row r="25" spans="1:19" ht="12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4"/>
      <c r="L25" s="4"/>
      <c r="M25" s="4"/>
      <c r="N25" s="4"/>
      <c r="O25" s="89"/>
      <c r="P25" s="89"/>
      <c r="Q25" s="89"/>
      <c r="R25" s="89"/>
      <c r="S25" s="89"/>
    </row>
    <row r="26" spans="1:19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4"/>
      <c r="L26" s="4"/>
      <c r="M26" s="4"/>
      <c r="N26" s="4"/>
      <c r="O26" s="89"/>
      <c r="P26" s="89"/>
      <c r="Q26" s="89"/>
      <c r="R26" s="89"/>
      <c r="S26" s="89"/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89"/>
      <c r="P27" s="89"/>
      <c r="Q27" s="89"/>
      <c r="R27" s="89"/>
      <c r="S27" s="89"/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89"/>
      <c r="P28" s="89"/>
      <c r="Q28" s="89"/>
      <c r="R28" s="89"/>
      <c r="S28" s="89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89"/>
      <c r="P29" s="89"/>
      <c r="Q29" s="89"/>
      <c r="R29" s="89"/>
      <c r="S29" s="89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9"/>
      <c r="P30" s="89"/>
      <c r="Q30" s="89"/>
      <c r="R30" s="89"/>
      <c r="S30" s="89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89"/>
      <c r="P31" s="89"/>
      <c r="Q31" s="89"/>
      <c r="R31" s="89"/>
      <c r="S31" s="89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9"/>
      <c r="P32" s="89"/>
      <c r="Q32" s="89"/>
      <c r="R32" s="89"/>
      <c r="S32" s="89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89"/>
      <c r="P33" s="89"/>
      <c r="Q33" s="89"/>
      <c r="R33" s="89"/>
      <c r="S33" s="89"/>
    </row>
    <row r="34" spans="1:1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89"/>
      <c r="P34" s="89"/>
      <c r="Q34" s="89"/>
      <c r="R34" s="89"/>
      <c r="S34" s="89"/>
    </row>
    <row r="35" spans="1:1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9"/>
      <c r="P35" s="89"/>
      <c r="Q35" s="89"/>
      <c r="R35" s="89"/>
      <c r="S35" s="89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0" customWidth="1"/>
    <col min="2" max="3" width="15.7109375" style="0" customWidth="1"/>
    <col min="4" max="4" width="8.7109375" style="0" customWidth="1"/>
    <col min="5" max="8" width="15.7109375" style="0" customWidth="1"/>
    <col min="9" max="9" width="1.7109375" style="0" customWidth="1"/>
    <col min="10" max="10" width="10.7109375" style="0" customWidth="1"/>
    <col min="11" max="11" width="15.7109375" style="0" customWidth="1"/>
  </cols>
  <sheetData>
    <row r="1" spans="1:15" ht="12.75">
      <c r="A1" s="1"/>
      <c r="B1" s="1"/>
      <c r="C1" s="2" t="s">
        <v>0</v>
      </c>
      <c r="D1" s="3"/>
      <c r="E1" s="3"/>
      <c r="F1" s="3"/>
      <c r="G1" s="3"/>
      <c r="H1" s="3"/>
      <c r="I1" s="3"/>
      <c r="J1" s="1"/>
      <c r="K1" s="1"/>
      <c r="L1" s="4"/>
      <c r="M1" s="4"/>
      <c r="N1" s="4"/>
      <c r="O1" s="4"/>
    </row>
    <row r="2" spans="1:15" ht="12.75">
      <c r="A2" s="1"/>
      <c r="B2" s="1"/>
      <c r="C2" s="1"/>
      <c r="D2" s="1"/>
      <c r="E2" s="3" t="s">
        <v>1</v>
      </c>
      <c r="F2" s="3"/>
      <c r="G2" s="3"/>
      <c r="H2" s="3"/>
      <c r="I2" s="1"/>
      <c r="J2" s="1"/>
      <c r="K2" s="1"/>
      <c r="L2" s="4"/>
      <c r="M2" s="4"/>
      <c r="N2" s="4"/>
      <c r="O2" s="4"/>
    </row>
    <row r="3" spans="1:15" ht="23.25">
      <c r="A3" s="1"/>
      <c r="B3" s="1"/>
      <c r="C3" s="1"/>
      <c r="D3" s="5" t="s">
        <v>2</v>
      </c>
      <c r="E3" s="1"/>
      <c r="F3" s="1"/>
      <c r="G3" s="1"/>
      <c r="H3" s="1"/>
      <c r="I3" s="1"/>
      <c r="J3" s="1"/>
      <c r="K3" s="1"/>
      <c r="L3" s="4"/>
      <c r="M3" s="4"/>
      <c r="N3" s="4"/>
      <c r="O3" s="4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4"/>
    </row>
    <row r="5" spans="1:15" ht="12.75">
      <c r="A5" s="1"/>
      <c r="B5" s="1" t="s">
        <v>3</v>
      </c>
      <c r="C5" s="1"/>
      <c r="D5" s="1"/>
      <c r="E5" s="6">
        <f>'Basic Model'!E5</f>
        <v>1</v>
      </c>
      <c r="F5" s="1"/>
      <c r="G5" s="3" t="s">
        <v>19</v>
      </c>
      <c r="H5" s="22">
        <f>E15</f>
        <v>9882842.512434341</v>
      </c>
      <c r="I5" s="3" t="s">
        <v>20</v>
      </c>
      <c r="J5" s="9">
        <v>0.07</v>
      </c>
      <c r="K5" s="3"/>
      <c r="L5" s="4"/>
      <c r="M5" s="4"/>
      <c r="N5" s="4"/>
      <c r="O5" s="4"/>
    </row>
    <row r="6" spans="1:15" ht="12.75">
      <c r="A6" s="1"/>
      <c r="B6" s="1"/>
      <c r="C6" s="1"/>
      <c r="D6" s="1"/>
      <c r="E6" s="7"/>
      <c r="F6" s="1"/>
      <c r="G6" s="3" t="s">
        <v>21</v>
      </c>
      <c r="H6" s="6">
        <v>20</v>
      </c>
      <c r="I6" s="3" t="s">
        <v>22</v>
      </c>
      <c r="J6" s="3"/>
      <c r="K6" s="3"/>
      <c r="L6" s="4"/>
      <c r="M6" s="4"/>
      <c r="N6" s="4"/>
      <c r="O6" s="4"/>
    </row>
    <row r="7" spans="1:15" ht="12.75">
      <c r="A7" s="1"/>
      <c r="B7" s="1" t="s">
        <v>4</v>
      </c>
      <c r="C7" s="1"/>
      <c r="D7" s="1"/>
      <c r="E7" s="6">
        <f>'Basic Model'!E7</f>
        <v>67</v>
      </c>
      <c r="F7" s="1"/>
      <c r="G7" s="3" t="s">
        <v>23</v>
      </c>
      <c r="H7" s="23">
        <f>PMT(J5,H6,H5)*-1</f>
        <v>932870.4194085053</v>
      </c>
      <c r="I7" s="3" t="s">
        <v>24</v>
      </c>
      <c r="J7" s="3"/>
      <c r="K7" s="3"/>
      <c r="L7" s="4"/>
      <c r="M7" s="4"/>
      <c r="N7" s="4"/>
      <c r="O7" s="4"/>
    </row>
    <row r="8" spans="1:15" ht="12.75">
      <c r="A8" s="1"/>
      <c r="B8" s="1"/>
      <c r="C8" s="1"/>
      <c r="D8" s="1"/>
      <c r="E8" s="7" t="s">
        <v>5</v>
      </c>
      <c r="F8" s="1"/>
      <c r="G8" s="3"/>
      <c r="H8" s="24">
        <f>H7/(1+E24)^(E7-E5)</f>
        <v>182829.47252646837</v>
      </c>
      <c r="I8" s="3"/>
      <c r="J8" s="3"/>
      <c r="K8" s="3"/>
      <c r="L8" s="4"/>
      <c r="M8" s="4"/>
      <c r="N8" s="4"/>
      <c r="O8" s="4"/>
    </row>
    <row r="9" spans="1:15" ht="12.75">
      <c r="A9" s="1"/>
      <c r="B9" s="1" t="s">
        <v>6</v>
      </c>
      <c r="C9" s="1"/>
      <c r="D9" s="1"/>
      <c r="E9" s="8">
        <f>'Basic Model'!E9</f>
        <v>200</v>
      </c>
      <c r="F9" s="1"/>
      <c r="G9" s="3"/>
      <c r="H9" s="3"/>
      <c r="I9" s="3"/>
      <c r="J9" s="3"/>
      <c r="K9" s="3"/>
      <c r="L9" s="4"/>
      <c r="M9" s="4"/>
      <c r="N9" s="4"/>
      <c r="O9" s="4"/>
    </row>
    <row r="10" spans="1:15" ht="12.75">
      <c r="A10" s="1"/>
      <c r="B10" s="1"/>
      <c r="C10" s="1"/>
      <c r="D10" s="1"/>
      <c r="E10" s="7"/>
      <c r="F10" s="1"/>
      <c r="G10" s="3" t="s">
        <v>25</v>
      </c>
      <c r="H10" s="3"/>
      <c r="I10" s="3"/>
      <c r="J10" s="3"/>
      <c r="K10" s="3"/>
      <c r="L10" s="4"/>
      <c r="M10" s="4"/>
      <c r="N10" s="4"/>
      <c r="O10" s="4"/>
    </row>
    <row r="11" spans="1:15" ht="12.75">
      <c r="A11" s="1"/>
      <c r="B11" s="1" t="s">
        <v>7</v>
      </c>
      <c r="C11" s="1"/>
      <c r="D11" s="1"/>
      <c r="E11" s="9">
        <f>'Basic Model'!E11</f>
        <v>0.09</v>
      </c>
      <c r="F11" s="1"/>
      <c r="G11" s="3" t="s">
        <v>26</v>
      </c>
      <c r="H11" s="25">
        <v>80000</v>
      </c>
      <c r="I11" s="3" t="s">
        <v>27</v>
      </c>
      <c r="J11" s="3"/>
      <c r="K11" s="3"/>
      <c r="L11" s="4"/>
      <c r="M11" s="4"/>
      <c r="N11" s="4"/>
      <c r="O11" s="4"/>
    </row>
    <row r="12" spans="1:15" ht="12.75">
      <c r="A12" s="1"/>
      <c r="B12" s="1"/>
      <c r="C12" s="1"/>
      <c r="D12" s="1"/>
      <c r="E12" s="1"/>
      <c r="F12" s="10"/>
      <c r="G12" s="3" t="s">
        <v>28</v>
      </c>
      <c r="H12" s="26">
        <f>IF(H11&lt;(J5*H5),"",(NPER(J5,(H11*-1),H5)))</f>
      </c>
      <c r="I12" s="3" t="s">
        <v>29</v>
      </c>
      <c r="J12" s="3"/>
      <c r="K12" s="3"/>
      <c r="L12" s="4"/>
      <c r="M12" s="4"/>
      <c r="N12" s="4"/>
      <c r="O12" s="4"/>
    </row>
    <row r="13" spans="1:15" ht="12.75">
      <c r="A13" s="1" t="s">
        <v>8</v>
      </c>
      <c r="B13" s="1"/>
      <c r="C13" s="1"/>
      <c r="D13" s="1"/>
      <c r="E13" s="11">
        <f>(E7-E5)*12*E9</f>
        <v>158400</v>
      </c>
      <c r="F13" s="1"/>
      <c r="G13" s="3"/>
      <c r="H13" s="3"/>
      <c r="I13" s="3"/>
      <c r="J13" s="3"/>
      <c r="K13" s="3"/>
      <c r="L13" s="4"/>
      <c r="M13" s="4"/>
      <c r="N13" s="4"/>
      <c r="O13" s="4"/>
    </row>
    <row r="14" spans="1:15" ht="13.5" thickBot="1">
      <c r="A14" s="1"/>
      <c r="B14" s="1"/>
      <c r="C14" s="1"/>
      <c r="D14" s="1"/>
      <c r="E14" s="1"/>
      <c r="F14" s="12"/>
      <c r="G14" s="3" t="str">
        <f>IF(H11&lt;(J5*H5),"    THAT WITHDRAWAL WILL NEVER","")</f>
        <v>    THAT WITHDRAWAL WILL NEVER</v>
      </c>
      <c r="H14" s="3"/>
      <c r="I14" s="3"/>
      <c r="J14" s="3"/>
      <c r="K14" s="3"/>
      <c r="L14" s="4"/>
      <c r="M14" s="4"/>
      <c r="N14" s="4"/>
      <c r="O14" s="4"/>
    </row>
    <row r="15" spans="1:15" ht="14.25" thickBot="1" thickTop="1">
      <c r="A15" s="13" t="s">
        <v>9</v>
      </c>
      <c r="B15" s="1"/>
      <c r="C15" s="1"/>
      <c r="D15" s="1"/>
      <c r="E15" s="14">
        <f>FV(E11/12,($E$7-$E$5)*12,$E$9)*-1</f>
        <v>9882842.512434341</v>
      </c>
      <c r="F15" s="1"/>
      <c r="G15" s="3" t="str">
        <f>IF(H11&lt;(J5*H5),"  EXHAUST THE FUND!  ENTER A VALUE","")</f>
        <v>  EXHAUST THE FUND!  ENTER A VALUE</v>
      </c>
      <c r="H15" s="3"/>
      <c r="I15" s="3"/>
      <c r="J15" s="3"/>
      <c r="K15" s="3"/>
      <c r="L15" s="4"/>
      <c r="M15" s="4"/>
      <c r="N15" s="4"/>
      <c r="O15" s="4"/>
    </row>
    <row r="16" spans="1:15" ht="13.5" thickTop="1">
      <c r="A16" s="1"/>
      <c r="B16" s="1"/>
      <c r="C16" s="1"/>
      <c r="D16" s="1"/>
      <c r="E16" s="1"/>
      <c r="F16" s="1"/>
      <c r="G16" s="1"/>
      <c r="H16" s="3" t="str">
        <f>IF(H11&lt;(J5*H5),"    GREATER THAN","")</f>
        <v>    GREATER THAN</v>
      </c>
      <c r="I16" s="3"/>
      <c r="J16" s="27">
        <f>IF(H11&lt;(J5*H5),J5*H5,"")</f>
        <v>691798.9758704039</v>
      </c>
      <c r="K16" s="3"/>
      <c r="L16" s="4"/>
      <c r="M16" s="4"/>
      <c r="N16" s="4"/>
      <c r="O16" s="4"/>
    </row>
    <row r="17" spans="1:15" ht="12.75">
      <c r="A17" s="15" t="s">
        <v>10</v>
      </c>
      <c r="B17" s="1"/>
      <c r="C17" s="16">
        <f>E11+0.02</f>
        <v>0.11</v>
      </c>
      <c r="D17" s="1" t="s">
        <v>11</v>
      </c>
      <c r="E17" s="1"/>
      <c r="F17" s="17">
        <f>FV(C17/12,($E$7-$E$5)*12,$E$9)*-1</f>
        <v>29999728.030315727</v>
      </c>
      <c r="G17" s="1"/>
      <c r="H17" s="1"/>
      <c r="I17" s="1"/>
      <c r="J17" s="1"/>
      <c r="K17" s="1"/>
      <c r="L17" s="4"/>
      <c r="M17" s="4"/>
      <c r="N17" s="4"/>
      <c r="O17" s="4"/>
    </row>
    <row r="18" spans="1:15" ht="12.75">
      <c r="A18" s="1"/>
      <c r="B18" s="1"/>
      <c r="C18" s="7"/>
      <c r="D18" s="1"/>
      <c r="E18" s="1"/>
      <c r="F18" s="7"/>
      <c r="G18" s="1"/>
      <c r="H18" s="1"/>
      <c r="I18" s="1"/>
      <c r="J18" s="1"/>
      <c r="K18" s="1"/>
      <c r="L18" s="4"/>
      <c r="M18" s="4"/>
      <c r="N18" s="4"/>
      <c r="O18" s="4"/>
    </row>
    <row r="19" spans="1:15" ht="12.75">
      <c r="A19" s="15" t="s">
        <v>10</v>
      </c>
      <c r="B19" s="1"/>
      <c r="C19" s="16">
        <f>E11-0.02</f>
        <v>0.06999999999999999</v>
      </c>
      <c r="D19" s="1" t="s">
        <v>11</v>
      </c>
      <c r="E19" s="1"/>
      <c r="F19" s="17">
        <f>FV(C19/12,($E$7-$E$5)*12,$E$9)*-1</f>
        <v>3399113.070394603</v>
      </c>
      <c r="G19" s="1"/>
      <c r="H19" s="1"/>
      <c r="I19" s="1"/>
      <c r="J19" s="1"/>
      <c r="K19" s="1"/>
      <c r="L19" s="4"/>
      <c r="M19" s="4"/>
      <c r="N19" s="4"/>
      <c r="O19" s="4"/>
    </row>
    <row r="20" spans="1:15" ht="12.75">
      <c r="A20" s="1"/>
      <c r="B20" s="1"/>
      <c r="C20" s="1"/>
      <c r="D20" s="1"/>
      <c r="E20" s="1"/>
      <c r="F20" s="1"/>
      <c r="G20" s="18"/>
      <c r="H20" s="1"/>
      <c r="I20" s="1"/>
      <c r="J20" s="1"/>
      <c r="K20" s="1"/>
      <c r="L20" s="4"/>
      <c r="M20" s="4"/>
      <c r="N20" s="4"/>
      <c r="O20" s="4"/>
    </row>
    <row r="21" spans="1:15" ht="12.75">
      <c r="A21" s="1" t="s">
        <v>12</v>
      </c>
      <c r="B21" s="1"/>
      <c r="C21" s="6">
        <f>'Basic Model'!C21</f>
        <v>45</v>
      </c>
      <c r="D21" s="1" t="s">
        <v>13</v>
      </c>
      <c r="E21" s="1"/>
      <c r="F21" s="1"/>
      <c r="G21" s="19">
        <f>FV(E11/12,($E$7-C21)*12,$E$9)*-1</f>
        <v>165051.47157465006</v>
      </c>
      <c r="H21" s="1"/>
      <c r="I21" s="1"/>
      <c r="J21" s="1"/>
      <c r="K21" s="1"/>
      <c r="L21" s="4"/>
      <c r="M21" s="4"/>
      <c r="N21" s="4"/>
      <c r="O21" s="4"/>
    </row>
    <row r="22" spans="1:15" ht="12.75">
      <c r="A22" s="15" t="s">
        <v>14</v>
      </c>
      <c r="B22" s="1"/>
      <c r="C22" s="1"/>
      <c r="D22" s="1"/>
      <c r="E22" s="12"/>
      <c r="F22" s="9">
        <f>'Basic Model'!F22</f>
        <v>0.28</v>
      </c>
      <c r="G22" s="1" t="s">
        <v>15</v>
      </c>
      <c r="H22" s="1"/>
      <c r="I22" s="1"/>
      <c r="J22" s="20">
        <f>E13*(1-F22)</f>
        <v>114048</v>
      </c>
      <c r="K22" s="21" t="s">
        <v>16</v>
      </c>
      <c r="L22" s="4"/>
      <c r="M22" s="4"/>
      <c r="N22" s="4"/>
      <c r="O22" s="4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"/>
      <c r="M23" s="4"/>
      <c r="N23" s="4"/>
      <c r="O23" s="4"/>
    </row>
    <row r="24" spans="1:15" ht="12.75">
      <c r="A24" s="15" t="s">
        <v>17</v>
      </c>
      <c r="B24" s="1"/>
      <c r="C24" s="1"/>
      <c r="D24" s="1"/>
      <c r="E24" s="9">
        <f>'Basic Model'!E24</f>
        <v>0.025</v>
      </c>
      <c r="F24" s="1" t="s">
        <v>18</v>
      </c>
      <c r="G24" s="1"/>
      <c r="H24" s="1"/>
      <c r="I24" s="1"/>
      <c r="J24" s="20">
        <f>E15/(1+E24)^(E7-E5)</f>
        <v>1936898.0364456116</v>
      </c>
      <c r="K24" s="1"/>
      <c r="L24" s="4"/>
      <c r="M24" s="4"/>
      <c r="N24" s="4"/>
      <c r="O24" s="4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"/>
      <c r="M25" s="4"/>
      <c r="N25" s="4"/>
      <c r="O25" s="4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K17" sqref="K17"/>
    </sheetView>
  </sheetViews>
  <sheetFormatPr defaultColWidth="9.140625" defaultRowHeight="12.75"/>
  <cols>
    <col min="6" max="6" width="9.421875" style="0" bestFit="1" customWidth="1"/>
    <col min="7" max="7" width="17.140625" style="0" bestFit="1" customWidth="1"/>
  </cols>
  <sheetData>
    <row r="1" spans="1:16" ht="23.25">
      <c r="A1" s="78"/>
      <c r="B1" s="78"/>
      <c r="C1" s="78"/>
      <c r="D1" s="88" t="s">
        <v>53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8">
      <c r="A6" s="78"/>
      <c r="B6" s="81" t="s">
        <v>54</v>
      </c>
      <c r="C6" s="78"/>
      <c r="D6" s="78"/>
      <c r="E6" s="81"/>
      <c r="F6" s="81"/>
      <c r="G6" s="82">
        <v>65</v>
      </c>
      <c r="H6" s="81"/>
      <c r="I6" s="78"/>
      <c r="J6" s="78"/>
      <c r="K6" s="78"/>
      <c r="L6" s="78"/>
      <c r="M6" s="78"/>
      <c r="N6" s="78"/>
      <c r="O6" s="78"/>
      <c r="P6" s="78"/>
    </row>
    <row r="7" spans="1:16" ht="18">
      <c r="A7" s="78"/>
      <c r="B7" s="81" t="s">
        <v>55</v>
      </c>
      <c r="C7" s="78"/>
      <c r="D7" s="78"/>
      <c r="E7" s="81"/>
      <c r="F7" s="81"/>
      <c r="G7" s="83">
        <v>1000000</v>
      </c>
      <c r="H7" s="81"/>
      <c r="I7" s="78"/>
      <c r="J7" s="78"/>
      <c r="K7" s="78"/>
      <c r="L7" s="78"/>
      <c r="M7" s="78"/>
      <c r="N7" s="78"/>
      <c r="O7" s="78"/>
      <c r="P7" s="78"/>
    </row>
    <row r="8" spans="1:16" ht="18">
      <c r="A8" s="78"/>
      <c r="B8" s="81"/>
      <c r="C8" s="78"/>
      <c r="D8" s="78"/>
      <c r="E8" s="81"/>
      <c r="F8" s="81"/>
      <c r="G8" s="81"/>
      <c r="H8" s="81"/>
      <c r="I8" s="78"/>
      <c r="J8" s="78"/>
      <c r="K8" s="78"/>
      <c r="L8" s="78"/>
      <c r="M8" s="78"/>
      <c r="N8" s="78"/>
      <c r="O8" s="78"/>
      <c r="P8" s="78"/>
    </row>
    <row r="9" spans="1:16" ht="18">
      <c r="A9" s="78"/>
      <c r="B9" s="81" t="s">
        <v>56</v>
      </c>
      <c r="C9" s="78"/>
      <c r="D9" s="78"/>
      <c r="E9" s="81"/>
      <c r="F9" s="81"/>
      <c r="G9" s="84">
        <v>0.07</v>
      </c>
      <c r="H9" s="81"/>
      <c r="I9" s="78"/>
      <c r="J9" s="78"/>
      <c r="K9" s="78"/>
      <c r="L9" s="78"/>
      <c r="M9" s="78"/>
      <c r="N9" s="78"/>
      <c r="O9" s="78"/>
      <c r="P9" s="78"/>
    </row>
    <row r="10" spans="1:16" ht="18">
      <c r="A10" s="78"/>
      <c r="B10" s="78"/>
      <c r="C10" s="78"/>
      <c r="D10" s="81"/>
      <c r="E10" s="81"/>
      <c r="F10" s="81"/>
      <c r="G10" s="81"/>
      <c r="H10" s="81"/>
      <c r="I10" s="78"/>
      <c r="J10" s="78"/>
      <c r="K10" s="78"/>
      <c r="L10" s="78"/>
      <c r="M10" s="78"/>
      <c r="N10" s="78"/>
      <c r="O10" s="78"/>
      <c r="P10" s="78"/>
    </row>
    <row r="11" spans="1:16" ht="18">
      <c r="A11" s="78"/>
      <c r="B11" s="78"/>
      <c r="C11" s="78"/>
      <c r="D11" s="81" t="s">
        <v>57</v>
      </c>
      <c r="E11" s="81"/>
      <c r="F11" s="81"/>
      <c r="G11" s="81"/>
      <c r="H11" s="81"/>
      <c r="I11" s="78"/>
      <c r="J11" s="78"/>
      <c r="K11" s="78"/>
      <c r="L11" s="78"/>
      <c r="M11" s="78"/>
      <c r="N11" s="78"/>
      <c r="O11" s="78"/>
      <c r="P11" s="78"/>
    </row>
    <row r="12" spans="1:16" ht="18">
      <c r="A12" s="78"/>
      <c r="B12" s="78"/>
      <c r="C12" s="78"/>
      <c r="D12" s="81"/>
      <c r="E12" s="81"/>
      <c r="F12" s="81"/>
      <c r="G12" s="81"/>
      <c r="H12" s="81"/>
      <c r="I12" s="78"/>
      <c r="J12" s="78"/>
      <c r="K12" s="78"/>
      <c r="L12" s="78"/>
      <c r="M12" s="78"/>
      <c r="N12" s="78"/>
      <c r="O12" s="78"/>
      <c r="P12" s="78"/>
    </row>
    <row r="13" spans="1:16" ht="18">
      <c r="A13" s="78"/>
      <c r="B13" s="78"/>
      <c r="C13" s="78"/>
      <c r="D13" s="81" t="s">
        <v>62</v>
      </c>
      <c r="E13" s="81"/>
      <c r="F13" s="85">
        <v>20</v>
      </c>
      <c r="G13" s="86">
        <f>PMT($G$9/12,($G$6-F13)*12,,$G$7)*-1</f>
        <v>263.6717300931644</v>
      </c>
      <c r="H13" s="81"/>
      <c r="I13" s="78"/>
      <c r="J13" s="78"/>
      <c r="K13" s="78"/>
      <c r="L13" s="78"/>
      <c r="M13" s="78"/>
      <c r="N13" s="78"/>
      <c r="O13" s="78"/>
      <c r="P13" s="78"/>
    </row>
    <row r="14" spans="1:16" ht="18">
      <c r="A14" s="78"/>
      <c r="B14" s="78"/>
      <c r="C14" s="78"/>
      <c r="D14" s="81" t="s">
        <v>62</v>
      </c>
      <c r="E14" s="81"/>
      <c r="F14" s="85">
        <f>F13+5</f>
        <v>25</v>
      </c>
      <c r="G14" s="86">
        <f aca="true" t="shared" si="0" ref="G14:G20">PMT($G$9/12,($G$6-F14)*12,,$G$7)*-1</f>
        <v>380.9794633915555</v>
      </c>
      <c r="H14" s="81"/>
      <c r="I14" s="78"/>
      <c r="J14" s="78"/>
      <c r="K14" s="78"/>
      <c r="L14" s="78"/>
      <c r="M14" s="78"/>
      <c r="N14" s="78"/>
      <c r="O14" s="78"/>
      <c r="P14" s="78"/>
    </row>
    <row r="15" spans="1:16" ht="18">
      <c r="A15" s="78"/>
      <c r="B15" s="78"/>
      <c r="C15" s="78"/>
      <c r="D15" s="81" t="s">
        <v>62</v>
      </c>
      <c r="E15" s="81"/>
      <c r="F15" s="85">
        <f aca="true" t="shared" si="1" ref="F15:F20">F14+5</f>
        <v>30</v>
      </c>
      <c r="G15" s="86">
        <f t="shared" si="0"/>
        <v>555.2302519325905</v>
      </c>
      <c r="H15" s="81"/>
      <c r="I15" s="78"/>
      <c r="J15" s="78"/>
      <c r="K15" s="78"/>
      <c r="L15" s="78"/>
      <c r="M15" s="78"/>
      <c r="N15" s="78"/>
      <c r="O15" s="78"/>
      <c r="P15" s="78"/>
    </row>
    <row r="16" spans="1:16" ht="18">
      <c r="A16" s="78"/>
      <c r="B16" s="78"/>
      <c r="C16" s="78"/>
      <c r="D16" s="81" t="s">
        <v>62</v>
      </c>
      <c r="E16" s="81"/>
      <c r="F16" s="85">
        <f t="shared" si="1"/>
        <v>35</v>
      </c>
      <c r="G16" s="86">
        <f t="shared" si="0"/>
        <v>819.6916184584985</v>
      </c>
      <c r="H16" s="81"/>
      <c r="I16" s="78"/>
      <c r="J16" s="78"/>
      <c r="K16" s="78"/>
      <c r="L16" s="78"/>
      <c r="M16" s="78"/>
      <c r="N16" s="78"/>
      <c r="O16" s="78"/>
      <c r="P16" s="78"/>
    </row>
    <row r="17" spans="1:16" ht="18">
      <c r="A17" s="78"/>
      <c r="B17" s="78"/>
      <c r="C17" s="78"/>
      <c r="D17" s="81" t="s">
        <v>62</v>
      </c>
      <c r="E17" s="81"/>
      <c r="F17" s="85">
        <f t="shared" si="1"/>
        <v>40</v>
      </c>
      <c r="G17" s="86">
        <f t="shared" si="0"/>
        <v>1234.4586394175842</v>
      </c>
      <c r="H17" s="81"/>
      <c r="I17" s="78"/>
      <c r="J17" s="78"/>
      <c r="K17" s="78"/>
      <c r="L17" s="78"/>
      <c r="M17" s="78"/>
      <c r="N17" s="78"/>
      <c r="O17" s="78"/>
      <c r="P17" s="78"/>
    </row>
    <row r="18" spans="1:16" ht="18">
      <c r="A18" s="78"/>
      <c r="B18" s="78"/>
      <c r="C18" s="78"/>
      <c r="D18" s="81" t="s">
        <v>62</v>
      </c>
      <c r="E18" s="81"/>
      <c r="F18" s="85">
        <f t="shared" si="1"/>
        <v>45</v>
      </c>
      <c r="G18" s="86">
        <f t="shared" si="0"/>
        <v>1919.6560228554122</v>
      </c>
      <c r="H18" s="81"/>
      <c r="I18" s="78"/>
      <c r="J18" s="78"/>
      <c r="K18" s="78"/>
      <c r="L18" s="78"/>
      <c r="M18" s="78"/>
      <c r="N18" s="78"/>
      <c r="O18" s="78"/>
      <c r="P18" s="78"/>
    </row>
    <row r="19" spans="1:16" ht="18">
      <c r="A19" s="78"/>
      <c r="B19" s="78"/>
      <c r="C19" s="78"/>
      <c r="D19" s="81" t="s">
        <v>62</v>
      </c>
      <c r="E19" s="81"/>
      <c r="F19" s="85">
        <f t="shared" si="1"/>
        <v>50</v>
      </c>
      <c r="G19" s="86">
        <f t="shared" si="0"/>
        <v>3154.949375190937</v>
      </c>
      <c r="H19" s="81"/>
      <c r="I19" s="78"/>
      <c r="J19" s="78"/>
      <c r="K19" s="78"/>
      <c r="L19" s="78"/>
      <c r="M19" s="78"/>
      <c r="N19" s="78"/>
      <c r="O19" s="78"/>
      <c r="P19" s="78"/>
    </row>
    <row r="20" spans="1:16" ht="18">
      <c r="A20" s="78"/>
      <c r="B20" s="78"/>
      <c r="C20" s="78"/>
      <c r="D20" s="81" t="s">
        <v>62</v>
      </c>
      <c r="E20" s="81"/>
      <c r="F20" s="85">
        <f t="shared" si="1"/>
        <v>55</v>
      </c>
      <c r="G20" s="86">
        <f t="shared" si="0"/>
        <v>5777.514588529072</v>
      </c>
      <c r="H20" s="81"/>
      <c r="I20" s="78"/>
      <c r="J20" s="78"/>
      <c r="K20" s="78"/>
      <c r="L20" s="78"/>
      <c r="M20" s="78"/>
      <c r="N20" s="78"/>
      <c r="O20" s="78"/>
      <c r="P20" s="78"/>
    </row>
    <row r="21" spans="1:16" ht="15">
      <c r="A21" s="78"/>
      <c r="B21" s="78"/>
      <c r="C21" s="78"/>
      <c r="D21" s="79"/>
      <c r="E21" s="79"/>
      <c r="F21" s="79"/>
      <c r="G21" s="79"/>
      <c r="H21" s="79"/>
      <c r="I21" s="78"/>
      <c r="J21" s="78"/>
      <c r="K21" s="78"/>
      <c r="L21" s="78"/>
      <c r="M21" s="78"/>
      <c r="N21" s="78"/>
      <c r="O21" s="78"/>
      <c r="P21" s="78"/>
    </row>
    <row r="22" spans="1:16" ht="12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15">
      <c r="A23" s="78"/>
      <c r="B23" s="79" t="s">
        <v>58</v>
      </c>
      <c r="C23" s="79"/>
      <c r="D23" s="79"/>
      <c r="E23" s="79"/>
      <c r="F23" s="79"/>
      <c r="G23" s="79"/>
      <c r="H23" s="80">
        <f>G13*12/365</f>
        <v>8.668659619501296</v>
      </c>
      <c r="I23" s="79" t="s">
        <v>59</v>
      </c>
      <c r="J23" s="78"/>
      <c r="K23" s="78"/>
      <c r="L23" s="78"/>
      <c r="M23" s="78"/>
      <c r="N23" s="78"/>
      <c r="O23" s="78"/>
      <c r="P23" s="78"/>
    </row>
    <row r="24" spans="1:16" ht="15">
      <c r="A24" s="78"/>
      <c r="B24" s="79" t="s">
        <v>60</v>
      </c>
      <c r="C24" s="79"/>
      <c r="D24" s="87">
        <v>0.28</v>
      </c>
      <c r="E24" s="79" t="s">
        <v>61</v>
      </c>
      <c r="F24" s="79"/>
      <c r="G24" s="79"/>
      <c r="H24" s="80">
        <f>H23*(1-D24)</f>
        <v>6.241434926040933</v>
      </c>
      <c r="I24" s="79" t="s">
        <v>59</v>
      </c>
      <c r="J24" s="78"/>
      <c r="K24" s="78"/>
      <c r="L24" s="78"/>
      <c r="M24" s="78"/>
      <c r="N24" s="78"/>
      <c r="O24" s="78"/>
      <c r="P24" s="78"/>
    </row>
    <row r="25" spans="1:16" ht="12.7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ht="12.7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3.8515625" style="0" bestFit="1" customWidth="1"/>
    <col min="2" max="2" width="17.140625" style="0" bestFit="1" customWidth="1"/>
  </cols>
  <sheetData>
    <row r="1" spans="1:11" ht="26.25">
      <c r="A1" s="56" t="s">
        <v>48</v>
      </c>
      <c r="B1" s="29"/>
      <c r="C1" s="30"/>
      <c r="D1" s="30"/>
      <c r="E1" s="30"/>
      <c r="F1" s="31"/>
      <c r="G1" s="31"/>
      <c r="H1" s="31"/>
      <c r="I1" s="31"/>
      <c r="J1" s="31"/>
      <c r="K1" s="31"/>
    </row>
    <row r="2" spans="1:11" ht="18">
      <c r="A2" s="32"/>
      <c r="B2" s="33"/>
      <c r="C2" s="34"/>
      <c r="D2" s="35"/>
      <c r="E2" s="35"/>
      <c r="F2" s="36"/>
      <c r="G2" s="36"/>
      <c r="H2" s="36"/>
      <c r="I2" s="36"/>
      <c r="J2" s="36"/>
      <c r="K2" s="31"/>
    </row>
    <row r="3" spans="1:11" ht="18.75" thickBot="1">
      <c r="A3" s="32"/>
      <c r="B3" s="32"/>
      <c r="C3" s="37"/>
      <c r="D3" s="36"/>
      <c r="E3" s="36"/>
      <c r="F3" s="36"/>
      <c r="G3" s="36"/>
      <c r="H3" s="36"/>
      <c r="I3" s="36"/>
      <c r="J3" s="36"/>
      <c r="K3" s="31"/>
    </row>
    <row r="4" spans="1:11" ht="18.75" thickBot="1">
      <c r="A4" s="33" t="s">
        <v>30</v>
      </c>
      <c r="B4" s="38">
        <v>20</v>
      </c>
      <c r="C4" s="34"/>
      <c r="D4" s="35"/>
      <c r="E4" s="35"/>
      <c r="F4" s="35"/>
      <c r="G4" s="35"/>
      <c r="H4" s="36"/>
      <c r="I4" s="36"/>
      <c r="J4" s="36"/>
      <c r="K4" s="31"/>
    </row>
    <row r="5" spans="1:11" ht="18.75" thickBot="1">
      <c r="A5" s="33" t="s">
        <v>32</v>
      </c>
      <c r="B5" s="39">
        <v>250</v>
      </c>
      <c r="C5" s="34"/>
      <c r="D5" s="35"/>
      <c r="E5" s="49"/>
      <c r="F5" s="35"/>
      <c r="G5" s="41"/>
      <c r="H5" s="36"/>
      <c r="I5" s="36"/>
      <c r="J5" s="36"/>
      <c r="K5" s="31"/>
    </row>
    <row r="6" spans="1:11" ht="18.75" thickBot="1">
      <c r="A6" s="33" t="s">
        <v>35</v>
      </c>
      <c r="B6" s="42">
        <v>0.09</v>
      </c>
      <c r="C6" s="34"/>
      <c r="D6" s="35"/>
      <c r="E6" s="43"/>
      <c r="F6" s="35"/>
      <c r="G6" s="45"/>
      <c r="H6" s="36"/>
      <c r="I6" s="36"/>
      <c r="J6" s="36"/>
      <c r="K6" s="31"/>
    </row>
    <row r="7" spans="1:11" ht="18.75" thickBot="1">
      <c r="A7" s="33" t="s">
        <v>36</v>
      </c>
      <c r="B7" s="38">
        <v>10</v>
      </c>
      <c r="C7" s="34"/>
      <c r="D7" s="35"/>
      <c r="E7" s="35"/>
      <c r="F7" s="46"/>
      <c r="G7" s="45"/>
      <c r="H7" s="36"/>
      <c r="I7" s="36"/>
      <c r="J7" s="36"/>
      <c r="K7" s="31"/>
    </row>
    <row r="8" spans="1:11" ht="18">
      <c r="A8" s="33" t="s">
        <v>37</v>
      </c>
      <c r="B8" s="47">
        <f>B5*B7*12</f>
        <v>30000</v>
      </c>
      <c r="C8" s="34"/>
      <c r="D8" s="35"/>
      <c r="E8" s="35"/>
      <c r="F8" s="65"/>
      <c r="G8" s="35"/>
      <c r="H8" s="36"/>
      <c r="I8" s="36"/>
      <c r="J8" s="36"/>
      <c r="K8" s="31"/>
    </row>
    <row r="9" spans="1:11" ht="18">
      <c r="A9" s="32"/>
      <c r="B9" s="48"/>
      <c r="C9" s="34"/>
      <c r="D9" s="35"/>
      <c r="E9" s="49"/>
      <c r="F9" s="65"/>
      <c r="G9" s="35"/>
      <c r="H9" s="36"/>
      <c r="I9" s="36"/>
      <c r="J9" s="36"/>
      <c r="K9" s="31"/>
    </row>
    <row r="10" spans="1:11" ht="18.75" thickBot="1">
      <c r="A10" s="33" t="s">
        <v>39</v>
      </c>
      <c r="B10" s="63"/>
      <c r="C10" s="34"/>
      <c r="D10" s="35"/>
      <c r="E10" s="35"/>
      <c r="F10" s="35"/>
      <c r="G10" s="35"/>
      <c r="H10" s="36"/>
      <c r="I10" s="36"/>
      <c r="J10" s="36"/>
      <c r="K10" s="31"/>
    </row>
    <row r="11" spans="1:11" ht="19.5" thickBot="1" thickTop="1">
      <c r="A11" s="33" t="s">
        <v>40</v>
      </c>
      <c r="B11" s="50">
        <v>65</v>
      </c>
      <c r="C11" s="51"/>
      <c r="D11" s="35"/>
      <c r="E11" s="35"/>
      <c r="F11" s="49"/>
      <c r="G11" s="35"/>
      <c r="H11" s="36"/>
      <c r="I11" s="36"/>
      <c r="J11" s="36"/>
      <c r="K11" s="31"/>
    </row>
    <row r="12" spans="1:11" ht="19.5" thickBot="1" thickTop="1">
      <c r="A12" s="32"/>
      <c r="B12" s="64"/>
      <c r="C12" s="34"/>
      <c r="D12" s="35"/>
      <c r="E12" s="35"/>
      <c r="F12" s="65"/>
      <c r="G12" s="35"/>
      <c r="H12" s="36"/>
      <c r="I12" s="36"/>
      <c r="J12" s="36"/>
      <c r="K12" s="31"/>
    </row>
    <row r="13" spans="1:11" ht="18.75" thickBot="1">
      <c r="A13" s="33" t="s">
        <v>47</v>
      </c>
      <c r="B13" s="52">
        <f>(FV(B6/12,B7*12,B5)*-1)*(1+B6)^(B11-(B4+B7))</f>
        <v>987598.561038388</v>
      </c>
      <c r="C13" s="34"/>
      <c r="D13" s="35"/>
      <c r="E13" s="35"/>
      <c r="F13" s="53"/>
      <c r="G13" s="35"/>
      <c r="H13" s="36"/>
      <c r="I13" s="36"/>
      <c r="J13" s="36"/>
      <c r="K13" s="31"/>
    </row>
    <row r="14" spans="1:11" ht="18">
      <c r="A14" s="32"/>
      <c r="B14" s="33"/>
      <c r="C14" s="34"/>
      <c r="D14" s="35"/>
      <c r="E14" s="35"/>
      <c r="F14" s="35"/>
      <c r="G14" s="35"/>
      <c r="H14" s="36"/>
      <c r="I14" s="36"/>
      <c r="J14" s="36"/>
      <c r="K14" s="31"/>
    </row>
    <row r="15" spans="1:11" ht="18">
      <c r="A15" s="32"/>
      <c r="B15" s="33"/>
      <c r="C15" s="34"/>
      <c r="D15" s="35"/>
      <c r="E15" s="35"/>
      <c r="F15" s="35"/>
      <c r="G15" s="35"/>
      <c r="H15" s="36"/>
      <c r="I15" s="36"/>
      <c r="J15" s="36"/>
      <c r="K15" s="31"/>
    </row>
    <row r="16" spans="1:11" ht="18">
      <c r="A16" s="32"/>
      <c r="B16" s="33"/>
      <c r="C16" s="34"/>
      <c r="D16" s="35"/>
      <c r="E16" s="35"/>
      <c r="F16" s="35"/>
      <c r="G16" s="35"/>
      <c r="H16" s="36"/>
      <c r="I16" s="36"/>
      <c r="J16" s="36"/>
      <c r="K16" s="31"/>
    </row>
    <row r="17" spans="1:11" ht="18">
      <c r="A17" s="54" t="s">
        <v>44</v>
      </c>
      <c r="B17" s="54"/>
      <c r="C17" s="54"/>
      <c r="D17" s="54"/>
      <c r="E17" s="54"/>
      <c r="F17" s="54"/>
      <c r="G17" s="67"/>
      <c r="H17" s="36"/>
      <c r="I17" s="36"/>
      <c r="J17" s="36"/>
      <c r="K17" s="31"/>
    </row>
    <row r="18" spans="1:11" ht="18">
      <c r="A18" s="54"/>
      <c r="B18" s="55">
        <v>0.02</v>
      </c>
      <c r="C18" s="54"/>
      <c r="D18" s="54"/>
      <c r="E18" s="54"/>
      <c r="F18" s="54"/>
      <c r="G18" s="67"/>
      <c r="H18" s="36"/>
      <c r="I18" s="36"/>
      <c r="J18" s="36"/>
      <c r="K18" s="31"/>
    </row>
    <row r="19" spans="1:11" ht="18">
      <c r="A19" s="54" t="s">
        <v>43</v>
      </c>
      <c r="B19" s="54"/>
      <c r="C19" s="54"/>
      <c r="D19" s="66"/>
      <c r="E19" s="54"/>
      <c r="F19" s="54"/>
      <c r="G19" s="67"/>
      <c r="H19" s="36"/>
      <c r="I19" s="36"/>
      <c r="J19" s="36"/>
      <c r="K19" s="31"/>
    </row>
    <row r="20" spans="1:11" ht="18">
      <c r="A20" s="54"/>
      <c r="B20" s="62">
        <f>B13/(1+B18)^(B11-B4)</f>
        <v>405109.77190135577</v>
      </c>
      <c r="C20" s="54"/>
      <c r="D20" s="54"/>
      <c r="E20" s="54"/>
      <c r="F20" s="54"/>
      <c r="G20" s="67"/>
      <c r="H20" s="36"/>
      <c r="I20" s="36"/>
      <c r="J20" s="36"/>
      <c r="K20" s="31"/>
    </row>
    <row r="21" spans="1:11" ht="23.25">
      <c r="A21" s="28"/>
      <c r="B21" s="56"/>
      <c r="C21" s="57"/>
      <c r="D21" s="58"/>
      <c r="E21" s="58"/>
      <c r="F21" s="58"/>
      <c r="G21" s="58"/>
      <c r="H21" s="31"/>
      <c r="I21" s="31"/>
      <c r="J21" s="31"/>
      <c r="K21" s="31"/>
    </row>
    <row r="22" spans="1:11" ht="12.75">
      <c r="A22" s="28"/>
      <c r="B22" s="28"/>
      <c r="C22" s="59"/>
      <c r="D22" s="31"/>
      <c r="E22" s="31"/>
      <c r="F22" s="31"/>
      <c r="G22" s="31"/>
      <c r="H22" s="31"/>
      <c r="I22" s="31"/>
      <c r="J22" s="31"/>
      <c r="K22" s="31"/>
    </row>
    <row r="23" spans="1:11" ht="12.75">
      <c r="A23" s="28"/>
      <c r="B23" s="28"/>
      <c r="C23" s="60"/>
      <c r="D23" s="61"/>
      <c r="E23" s="61"/>
      <c r="F23" s="61"/>
      <c r="G23" s="61"/>
      <c r="H23" s="31"/>
      <c r="I23" s="31"/>
      <c r="J23" s="31"/>
      <c r="K23" s="31"/>
    </row>
    <row r="24" spans="1:11" ht="12.75">
      <c r="A24" s="28"/>
      <c r="B24" s="28"/>
      <c r="C24" s="60"/>
      <c r="D24" s="61"/>
      <c r="E24" s="61"/>
      <c r="F24" s="61"/>
      <c r="G24" s="61"/>
      <c r="H24" s="31"/>
      <c r="I24" s="31"/>
      <c r="J24" s="31"/>
      <c r="K24" s="31"/>
    </row>
    <row r="25" spans="1:11" ht="12.75">
      <c r="A25" s="28"/>
      <c r="B25" s="28"/>
      <c r="C25" s="60"/>
      <c r="D25" s="61"/>
      <c r="E25" s="61"/>
      <c r="F25" s="61"/>
      <c r="G25" s="61"/>
      <c r="H25" s="31"/>
      <c r="I25" s="31"/>
      <c r="J25" s="31"/>
      <c r="K25" s="31"/>
    </row>
    <row r="26" spans="1:11" ht="12.75">
      <c r="A26" s="28"/>
      <c r="B26" s="28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3.8515625" style="0" bestFit="1" customWidth="1"/>
    <col min="2" max="2" width="17.140625" style="0" bestFit="1" customWidth="1"/>
    <col min="3" max="3" width="31.57421875" style="0" bestFit="1" customWidth="1"/>
    <col min="4" max="4" width="16.28125" style="0" bestFit="1" customWidth="1"/>
    <col min="5" max="5" width="18.00390625" style="0" bestFit="1" customWidth="1"/>
  </cols>
  <sheetData>
    <row r="1" spans="1:11" ht="26.25">
      <c r="A1" s="56" t="s">
        <v>48</v>
      </c>
      <c r="B1" s="29"/>
      <c r="C1" s="58" t="s">
        <v>52</v>
      </c>
      <c r="D1" s="61"/>
      <c r="E1" s="30"/>
      <c r="F1" s="74"/>
      <c r="G1" s="31"/>
      <c r="H1" s="31"/>
      <c r="I1" s="31"/>
      <c r="J1" s="31"/>
      <c r="K1" s="31"/>
    </row>
    <row r="2" spans="1:11" ht="18">
      <c r="A2" s="32"/>
      <c r="B2" s="33"/>
      <c r="C2" s="34"/>
      <c r="D2" s="35"/>
      <c r="E2" s="35"/>
      <c r="F2" s="36"/>
      <c r="G2" s="36"/>
      <c r="H2" s="36"/>
      <c r="I2" s="36"/>
      <c r="J2" s="36"/>
      <c r="K2" s="31"/>
    </row>
    <row r="3" spans="1:11" ht="18.75" thickBot="1">
      <c r="A3" s="32"/>
      <c r="B3" s="32"/>
      <c r="C3" s="37"/>
      <c r="D3" s="36"/>
      <c r="E3" s="36"/>
      <c r="F3" s="36"/>
      <c r="G3" s="36"/>
      <c r="H3" s="36"/>
      <c r="I3" s="36"/>
      <c r="J3" s="36"/>
      <c r="K3" s="31"/>
    </row>
    <row r="4" spans="1:11" ht="18.75" thickBot="1">
      <c r="A4" s="33" t="s">
        <v>30</v>
      </c>
      <c r="B4" s="38">
        <v>20</v>
      </c>
      <c r="C4" s="34" t="s">
        <v>31</v>
      </c>
      <c r="D4" s="35"/>
      <c r="E4" s="35"/>
      <c r="F4" s="35"/>
      <c r="G4" s="35"/>
      <c r="H4" s="36"/>
      <c r="I4" s="36"/>
      <c r="J4" s="36"/>
      <c r="K4" s="31"/>
    </row>
    <row r="5" spans="1:11" ht="18.75" thickBot="1">
      <c r="A5" s="33" t="s">
        <v>32</v>
      </c>
      <c r="B5" s="116">
        <f>Twins1!B5</f>
        <v>250</v>
      </c>
      <c r="C5" s="34" t="s">
        <v>33</v>
      </c>
      <c r="D5" s="40">
        <f>B4+B7</f>
        <v>30</v>
      </c>
      <c r="E5" s="35" t="s">
        <v>34</v>
      </c>
      <c r="F5" s="41"/>
      <c r="G5" s="61"/>
      <c r="H5" s="36"/>
      <c r="I5" s="36"/>
      <c r="J5" s="36"/>
      <c r="K5" s="31"/>
    </row>
    <row r="6" spans="1:11" ht="18.75" thickBot="1">
      <c r="A6" s="33" t="s">
        <v>35</v>
      </c>
      <c r="B6" s="42">
        <f>Twins1!B6</f>
        <v>0.09</v>
      </c>
      <c r="C6" s="34" t="s">
        <v>46</v>
      </c>
      <c r="D6" s="61"/>
      <c r="E6" s="44"/>
      <c r="F6" s="45"/>
      <c r="G6" s="61"/>
      <c r="H6" s="36"/>
      <c r="I6" s="36"/>
      <c r="J6" s="36"/>
      <c r="K6" s="73">
        <f>B5</f>
        <v>250</v>
      </c>
    </row>
    <row r="7" spans="1:11" ht="18.75" thickBot="1">
      <c r="A7" s="33" t="s">
        <v>36</v>
      </c>
      <c r="B7" s="38">
        <f>Twins1!B7</f>
        <v>10</v>
      </c>
      <c r="C7" s="34" t="s">
        <v>45</v>
      </c>
      <c r="D7" s="35"/>
      <c r="E7" s="35"/>
      <c r="F7" s="46"/>
      <c r="G7" s="69"/>
      <c r="H7" s="36"/>
      <c r="I7" s="36"/>
      <c r="J7" s="36"/>
      <c r="K7" s="31"/>
    </row>
    <row r="8" spans="1:11" ht="18">
      <c r="A8" s="33" t="s">
        <v>37</v>
      </c>
      <c r="B8" s="47">
        <f>B5*B7*12</f>
        <v>30000</v>
      </c>
      <c r="C8" s="34" t="s">
        <v>49</v>
      </c>
      <c r="D8" s="70">
        <f>(B5*(B11-(B4+B7))*12)</f>
        <v>105000</v>
      </c>
      <c r="E8" s="61"/>
      <c r="F8" s="44"/>
      <c r="G8" s="61"/>
      <c r="H8" s="36"/>
      <c r="I8" s="36"/>
      <c r="J8" s="36"/>
      <c r="K8" s="31"/>
    </row>
    <row r="9" spans="1:11" ht="18">
      <c r="A9" s="32"/>
      <c r="B9" s="48"/>
      <c r="C9" s="34" t="s">
        <v>38</v>
      </c>
      <c r="D9" s="70">
        <f>FV(B6/12,(B11-D5)*12,B5)*-1</f>
        <v>735446.118392105</v>
      </c>
      <c r="E9" s="61"/>
      <c r="F9" s="44"/>
      <c r="G9" s="61"/>
      <c r="H9" s="36"/>
      <c r="I9" s="36"/>
      <c r="J9" s="36"/>
      <c r="K9" s="31"/>
    </row>
    <row r="10" spans="1:11" ht="18.75" thickBot="1">
      <c r="A10" s="33" t="s">
        <v>39</v>
      </c>
      <c r="B10" s="63"/>
      <c r="C10" s="34"/>
      <c r="D10" s="71"/>
      <c r="E10" s="61"/>
      <c r="F10" s="44"/>
      <c r="G10" s="61"/>
      <c r="H10" s="36"/>
      <c r="I10" s="36"/>
      <c r="J10" s="36"/>
      <c r="K10" s="31"/>
    </row>
    <row r="11" spans="1:11" ht="19.5" thickBot="1" thickTop="1">
      <c r="A11" s="33" t="s">
        <v>40</v>
      </c>
      <c r="B11" s="50">
        <v>65</v>
      </c>
      <c r="C11" s="51" t="s">
        <v>50</v>
      </c>
      <c r="D11" s="75">
        <f>B11-D5-B7</f>
        <v>25</v>
      </c>
      <c r="E11" s="44" t="s">
        <v>51</v>
      </c>
      <c r="F11" s="61"/>
      <c r="G11" s="61"/>
      <c r="H11" s="36"/>
      <c r="I11" s="36"/>
      <c r="J11" s="36"/>
      <c r="K11" s="31"/>
    </row>
    <row r="12" spans="1:11" ht="19.5" thickBot="1" thickTop="1">
      <c r="A12" s="32"/>
      <c r="B12" s="64"/>
      <c r="C12" s="34" t="s">
        <v>41</v>
      </c>
      <c r="D12" s="72">
        <f>B13-D9</f>
        <v>252152.44264628307</v>
      </c>
      <c r="E12" s="44" t="s">
        <v>42</v>
      </c>
      <c r="F12" s="61"/>
      <c r="G12" s="61"/>
      <c r="H12" s="36"/>
      <c r="I12" s="36"/>
      <c r="J12" s="36"/>
      <c r="K12" s="31"/>
    </row>
    <row r="13" spans="1:11" ht="18.75" thickBot="1">
      <c r="A13" s="33" t="s">
        <v>47</v>
      </c>
      <c r="B13" s="52">
        <f>(FV(B6/12,B7*12,B5)*-1)*(1+B6)^(B11-(B4+B7))</f>
        <v>987598.561038388</v>
      </c>
      <c r="C13" s="34"/>
      <c r="D13" s="35"/>
      <c r="E13" s="35"/>
      <c r="F13" s="53"/>
      <c r="G13" s="35"/>
      <c r="H13" s="36"/>
      <c r="I13" s="36"/>
      <c r="J13" s="36"/>
      <c r="K13" s="31"/>
    </row>
    <row r="14" spans="1:11" ht="18">
      <c r="A14" s="32"/>
      <c r="B14" s="33"/>
      <c r="C14" s="34"/>
      <c r="D14" s="35"/>
      <c r="E14" s="35"/>
      <c r="F14" s="35"/>
      <c r="G14" s="35"/>
      <c r="H14" s="36"/>
      <c r="I14" s="36"/>
      <c r="J14" s="36"/>
      <c r="K14" s="31"/>
    </row>
    <row r="15" spans="1:11" ht="18">
      <c r="A15" s="32"/>
      <c r="B15" s="33"/>
      <c r="C15" s="34"/>
      <c r="D15" s="35"/>
      <c r="E15" s="35"/>
      <c r="F15" s="35"/>
      <c r="G15" s="35"/>
      <c r="H15" s="36"/>
      <c r="I15" s="36"/>
      <c r="J15" s="36"/>
      <c r="K15" s="31"/>
    </row>
    <row r="16" spans="1:11" ht="18">
      <c r="A16" s="32"/>
      <c r="B16" s="33"/>
      <c r="C16" s="34"/>
      <c r="D16" s="35"/>
      <c r="E16" s="35"/>
      <c r="F16" s="35"/>
      <c r="G16" s="35"/>
      <c r="H16" s="36"/>
      <c r="I16" s="36"/>
      <c r="J16" s="36"/>
      <c r="K16" s="31"/>
    </row>
    <row r="17" spans="1:13" ht="18">
      <c r="A17" s="54" t="s">
        <v>44</v>
      </c>
      <c r="B17" s="54"/>
      <c r="C17" s="76"/>
      <c r="D17" s="76"/>
      <c r="E17" s="44"/>
      <c r="F17" s="44"/>
      <c r="G17" s="44"/>
      <c r="H17" s="68"/>
      <c r="I17" s="68"/>
      <c r="J17" s="68"/>
      <c r="K17" s="61"/>
      <c r="L17" s="61"/>
      <c r="M17" s="61"/>
    </row>
    <row r="18" spans="1:13" ht="18">
      <c r="A18" s="54"/>
      <c r="B18" s="55">
        <v>0.02</v>
      </c>
      <c r="C18" s="77"/>
      <c r="D18" s="76" t="s">
        <v>5</v>
      </c>
      <c r="E18" s="44"/>
      <c r="F18" s="44"/>
      <c r="G18" s="44"/>
      <c r="H18" s="68"/>
      <c r="I18" s="68"/>
      <c r="J18" s="68"/>
      <c r="K18" s="61"/>
      <c r="L18" s="61"/>
      <c r="M18" s="61"/>
    </row>
    <row r="19" spans="1:13" ht="18">
      <c r="A19" s="54" t="s">
        <v>43</v>
      </c>
      <c r="B19" s="54"/>
      <c r="C19" s="76"/>
      <c r="D19" s="76"/>
      <c r="E19" s="44"/>
      <c r="F19" s="44"/>
      <c r="G19" s="44"/>
      <c r="H19" s="68"/>
      <c r="I19" s="68"/>
      <c r="J19" s="68"/>
      <c r="K19" s="61"/>
      <c r="L19" s="61"/>
      <c r="M19" s="61"/>
    </row>
    <row r="20" spans="1:13" ht="18">
      <c r="A20" s="54"/>
      <c r="B20" s="62">
        <f>B13/(1+B18)^(B11-B4)</f>
        <v>405109.77190135577</v>
      </c>
      <c r="C20" s="77"/>
      <c r="D20" s="76"/>
      <c r="E20" s="44"/>
      <c r="F20" s="44"/>
      <c r="G20" s="44"/>
      <c r="H20" s="68"/>
      <c r="I20" s="68"/>
      <c r="J20" s="68"/>
      <c r="K20" s="61"/>
      <c r="L20" s="61"/>
      <c r="M20" s="61"/>
    </row>
    <row r="21" spans="1:11" ht="23.25">
      <c r="A21" s="28"/>
      <c r="B21" s="56"/>
      <c r="C21" s="57"/>
      <c r="D21" s="58"/>
      <c r="E21" s="58"/>
      <c r="F21" s="58"/>
      <c r="G21" s="58"/>
      <c r="H21" s="31"/>
      <c r="I21" s="31"/>
      <c r="J21" s="31"/>
      <c r="K21" s="31"/>
    </row>
    <row r="22" spans="1:11" ht="12.75">
      <c r="A22" s="28"/>
      <c r="B22" s="28"/>
      <c r="C22" s="59"/>
      <c r="D22" s="31"/>
      <c r="E22" s="31"/>
      <c r="F22" s="31"/>
      <c r="G22" s="31"/>
      <c r="H22" s="31"/>
      <c r="I22" s="31"/>
      <c r="J22" s="31"/>
      <c r="K22" s="31"/>
    </row>
    <row r="23" spans="1:11" ht="12.75">
      <c r="A23" s="28"/>
      <c r="B23" s="28"/>
      <c r="C23" s="60"/>
      <c r="D23" s="61"/>
      <c r="E23" s="61"/>
      <c r="F23" s="61"/>
      <c r="G23" s="61"/>
      <c r="H23" s="31"/>
      <c r="I23" s="31"/>
      <c r="J23" s="31"/>
      <c r="K23" s="31"/>
    </row>
    <row r="24" spans="1:11" ht="12.75">
      <c r="A24" s="28"/>
      <c r="B24" s="28"/>
      <c r="C24" s="60"/>
      <c r="D24" s="61"/>
      <c r="E24" s="61"/>
      <c r="F24" s="61"/>
      <c r="G24" s="61"/>
      <c r="H24" s="31"/>
      <c r="I24" s="31"/>
      <c r="J24" s="31"/>
      <c r="K24" s="31"/>
    </row>
    <row r="25" spans="1:11" ht="12.75">
      <c r="A25" s="28"/>
      <c r="B25" s="28"/>
      <c r="C25" s="60"/>
      <c r="D25" s="61"/>
      <c r="E25" s="61"/>
      <c r="F25" s="61"/>
      <c r="G25" s="61"/>
      <c r="H25" s="31"/>
      <c r="I25" s="31"/>
      <c r="J25" s="31"/>
      <c r="K25" s="31"/>
    </row>
    <row r="26" spans="1:11" ht="12.75">
      <c r="A26" s="28"/>
      <c r="B26" s="28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28"/>
      <c r="B27" s="28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28"/>
      <c r="B28" s="28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28"/>
      <c r="B29" s="28"/>
      <c r="C29" s="31"/>
      <c r="D29" s="31"/>
      <c r="E29" s="31"/>
      <c r="F29" s="31"/>
      <c r="G29" s="31"/>
      <c r="H29" s="31"/>
      <c r="I29" s="31"/>
      <c r="J29" s="31"/>
      <c r="K29" s="3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 college</dc:creator>
  <cp:keywords/>
  <dc:description/>
  <cp:lastModifiedBy>SmithD630</cp:lastModifiedBy>
  <cp:lastPrinted>2006-03-08T19:40:56Z</cp:lastPrinted>
  <dcterms:created xsi:type="dcterms:W3CDTF">2005-10-14T12:19:27Z</dcterms:created>
  <dcterms:modified xsi:type="dcterms:W3CDTF">2012-10-25T16:57:50Z</dcterms:modified>
  <cp:category/>
  <cp:version/>
  <cp:contentType/>
  <cp:contentStatus/>
</cp:coreProperties>
</file>