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<sst xmlns="http://schemas.openxmlformats.org/spreadsheetml/2006/main" count="31" uniqueCount="24">
  <si>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You can change any of the values in the</t>
  </si>
  <si>
    <t xml:space="preserve">white boxes and when you press </t>
  </si>
  <si>
    <t xml:space="preserve">       'Enter" all of the other values will automatically be recalculated</t>
  </si>
  <si>
    <t xml:space="preserve">       Credit Card Calculator</t>
  </si>
  <si>
    <t xml:space="preserve">       Monthy Minimum</t>
  </si>
  <si>
    <t>Balance</t>
  </si>
  <si>
    <t>APR</t>
  </si>
  <si>
    <t xml:space="preserve">         The Greater of</t>
  </si>
  <si>
    <t xml:space="preserve">   or</t>
  </si>
  <si>
    <t>of the balance</t>
  </si>
  <si>
    <t xml:space="preserve">        If you make only the Minimum Payment Each Month</t>
  </si>
  <si>
    <t xml:space="preserve">       If, instead, you make regular payments of</t>
  </si>
  <si>
    <t>It will take approximately</t>
  </si>
  <si>
    <t>approximately</t>
  </si>
  <si>
    <t>months</t>
  </si>
  <si>
    <t xml:space="preserve">     (or about </t>
  </si>
  <si>
    <t>years)</t>
  </si>
  <si>
    <t>to pay it all off.  During that time:</t>
  </si>
  <si>
    <t>Your Payments will total</t>
  </si>
  <si>
    <t>Total Finance Charges</t>
  </si>
  <si>
    <t xml:space="preserve">It will take </t>
  </si>
  <si>
    <t>The planned payment is less than the minimum allowed</t>
  </si>
  <si>
    <t>That Payment is less than the Monthly Interest.  The balance</t>
  </si>
  <si>
    <t>Will NEVER be paid off!!!!!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</si>
</sst>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%"/>
    <numFmt numFmtId="166" formatCode="&quot;$&quot;#,##0"/>
    <numFmt numFmtId="167" formatCode="0.0"/>
  </numFmts>
  <fonts count="38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64" fontId="0" fillId="33" borderId="0" xfId="0" applyNumberFormat="1" applyFill="1" applyAlignment="1">
      <alignment/>
    </xf>
    <xf numFmtId="0" fontId="1" fillId="33" borderId="0" xfId="0" applyFont="1" applyFill="1" applyAlignment="1" quotePrefix="1">
      <alignment/>
    </xf>
    <xf numFmtId="165" fontId="0" fillId="33" borderId="0" xfId="57" applyNumberFormat="1" applyFont="1" applyFill="1" applyAlignment="1">
      <alignment/>
    </xf>
    <xf numFmtId="10" fontId="0" fillId="36" borderId="0" xfId="57" applyNumberFormat="1" applyFont="1" applyFill="1" applyAlignment="1">
      <alignment/>
    </xf>
    <xf numFmtId="44" fontId="0" fillId="36" borderId="0" xfId="44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6" borderId="0" xfId="0" applyFont="1" applyFill="1" applyAlignment="1">
      <alignment horizontal="left"/>
    </xf>
    <xf numFmtId="0" fontId="2" fillId="36" borderId="0" xfId="0" applyFont="1" applyFill="1" applyAlignment="1" quotePrefix="1">
      <alignment horizontal="left"/>
    </xf>
    <xf numFmtId="0" fontId="2" fillId="33" borderId="0" xfId="0" applyFont="1" applyFill="1" applyAlignment="1">
      <alignment horizontal="center"/>
    </xf>
    <xf numFmtId="44" fontId="2" fillId="33" borderId="0" xfId="44" applyFont="1" applyFill="1" applyAlignment="1">
      <alignment horizontal="center"/>
    </xf>
    <xf numFmtId="166" fontId="0" fillId="0" borderId="0" xfId="44" applyNumberFormat="1" applyFont="1" applyFill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165" fontId="0" fillId="0" borderId="0" xfId="57" applyNumberFormat="1" applyFont="1" applyFill="1" applyAlignment="1" applyProtection="1">
      <alignment horizontal="center"/>
      <protection locked="0"/>
    </xf>
    <xf numFmtId="165" fontId="0" fillId="36" borderId="0" xfId="57" applyNumberFormat="1" applyFont="1" applyFill="1" applyAlignment="1">
      <alignment horizontal="center"/>
    </xf>
    <xf numFmtId="0" fontId="0" fillId="36" borderId="0" xfId="0" applyFill="1" applyAlignment="1" quotePrefix="1">
      <alignment/>
    </xf>
    <xf numFmtId="44" fontId="0" fillId="36" borderId="0" xfId="0" applyNumberFormat="1" applyFill="1" applyAlignment="1">
      <alignment/>
    </xf>
    <xf numFmtId="0" fontId="3" fillId="33" borderId="0" xfId="0" applyFont="1" applyFill="1" applyAlignment="1" quotePrefix="1">
      <alignment/>
    </xf>
    <xf numFmtId="0" fontId="3" fillId="33" borderId="0" xfId="0" applyFont="1" applyFill="1" applyAlignment="1">
      <alignment/>
    </xf>
    <xf numFmtId="0" fontId="3" fillId="36" borderId="0" xfId="0" applyFont="1" applyFill="1" applyAlignment="1" quotePrefix="1">
      <alignment/>
    </xf>
    <xf numFmtId="0" fontId="3" fillId="36" borderId="0" xfId="0" applyFont="1" applyFill="1" applyAlignment="1">
      <alignment/>
    </xf>
    <xf numFmtId="0" fontId="0" fillId="33" borderId="0" xfId="0" applyFill="1" applyAlignment="1" quotePrefix="1">
      <alignment/>
    </xf>
    <xf numFmtId="166" fontId="0" fillId="36" borderId="0" xfId="44" applyNumberFormat="1" applyFont="1" applyFill="1" applyAlignment="1" applyProtection="1">
      <alignment horizontal="center"/>
      <protection/>
    </xf>
    <xf numFmtId="1" fontId="0" fillId="37" borderId="0" xfId="0" applyNumberFormat="1" applyFill="1" applyAlignment="1">
      <alignment horizontal="center"/>
    </xf>
    <xf numFmtId="1" fontId="0" fillId="36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2" fillId="37" borderId="0" xfId="0" applyNumberFormat="1" applyFont="1" applyFill="1" applyAlignment="1">
      <alignment horizontal="center"/>
    </xf>
    <xf numFmtId="44" fontId="0" fillId="33" borderId="0" xfId="44" applyFont="1" applyFill="1" applyAlignment="1">
      <alignment/>
    </xf>
    <xf numFmtId="1" fontId="0" fillId="36" borderId="0" xfId="0" applyNumberFormat="1" applyFill="1" applyAlignment="1">
      <alignment/>
    </xf>
    <xf numFmtId="167" fontId="2" fillId="36" borderId="0" xfId="0" applyNumberFormat="1" applyFont="1" applyFill="1" applyAlignment="1">
      <alignment horizontal="center"/>
    </xf>
    <xf numFmtId="167" fontId="2" fillId="34" borderId="0" xfId="0" applyNumberFormat="1" applyFont="1" applyFill="1" applyAlignment="1">
      <alignment horizontal="center"/>
    </xf>
    <xf numFmtId="167" fontId="0" fillId="33" borderId="0" xfId="0" applyNumberFormat="1" applyFill="1" applyAlignment="1">
      <alignment horizontal="center"/>
    </xf>
    <xf numFmtId="167" fontId="0" fillId="36" borderId="0" xfId="0" applyNumberFormat="1" applyFill="1" applyAlignment="1">
      <alignment horizontal="center"/>
    </xf>
    <xf numFmtId="44" fontId="2" fillId="36" borderId="0" xfId="44" applyFont="1" applyFill="1" applyAlignment="1">
      <alignment horizontal="center"/>
    </xf>
    <xf numFmtId="44" fontId="2" fillId="38" borderId="0" xfId="44" applyFont="1" applyFill="1" applyAlignment="1">
      <alignment horizontal="center"/>
    </xf>
    <xf numFmtId="44" fontId="2" fillId="36" borderId="0" xfId="44" applyFont="1" applyFill="1" applyAlignment="1">
      <alignment/>
    </xf>
    <xf numFmtId="44" fontId="2" fillId="33" borderId="0" xfId="44" applyFont="1" applyFill="1" applyAlignment="1">
      <alignment/>
    </xf>
    <xf numFmtId="167" fontId="0" fillId="36" borderId="0" xfId="0" applyNumberFormat="1" applyFill="1" applyAlignment="1">
      <alignment/>
    </xf>
    <xf numFmtId="44" fontId="2" fillId="38" borderId="0" xfId="44" applyFont="1" applyFill="1" applyAlignment="1">
      <alignment/>
    </xf>
    <xf numFmtId="0" fontId="1" fillId="33" borderId="0" xfId="0" applyFont="1" applyFill="1" applyAlignment="1">
      <alignment/>
    </xf>
    <xf numFmtId="2" fontId="0" fillId="36" borderId="0" xfId="0" applyNumberFormat="1" applyFill="1" applyAlignment="1">
      <alignment/>
    </xf>
    <xf numFmtId="164" fontId="0" fillId="33" borderId="0" xfId="44" applyNumberFormat="1" applyFont="1" applyFill="1" applyAlignment="1">
      <alignment/>
    </xf>
    <xf numFmtId="0" fontId="0" fillId="39" borderId="0" xfId="0" applyFill="1" applyAlignment="1">
      <alignment/>
    </xf>
    <xf numFmtId="0" fontId="1" fillId="4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2" max="2" width="9.8515625" style="0" customWidth="1"/>
    <col min="3" max="3" width="12.57421875" style="0" bestFit="1" customWidth="1"/>
    <col min="4" max="4" width="12.28125" style="0" bestFit="1" customWidth="1"/>
    <col min="6" max="6" width="15.7109375" style="0" customWidth="1"/>
    <col min="11" max="11" width="11.28125" style="0" bestFit="1" customWidth="1"/>
  </cols>
  <sheetData>
    <row r="1" spans="1:16" ht="12.75">
      <c r="A1" s="1"/>
      <c r="B1" s="1"/>
      <c r="C1" s="2"/>
      <c r="D1" s="3" t="s">
        <v>0</v>
      </c>
      <c r="E1" s="3"/>
      <c r="F1" s="3"/>
      <c r="G1" s="4" t="s">
        <v>1</v>
      </c>
      <c r="H1" s="4"/>
      <c r="I1" s="4"/>
      <c r="J1" s="4"/>
      <c r="K1" s="5"/>
      <c r="L1" s="5"/>
      <c r="M1" s="5"/>
      <c r="N1" s="5"/>
      <c r="O1" s="5"/>
      <c r="P1" s="5"/>
    </row>
    <row r="2" spans="1:16" ht="12.75">
      <c r="A2" s="1"/>
      <c r="B2" s="1"/>
      <c r="C2" s="2"/>
      <c r="D2" s="3" t="s">
        <v>2</v>
      </c>
      <c r="E2" s="3"/>
      <c r="F2" s="3"/>
      <c r="G2" s="4"/>
      <c r="H2" s="4"/>
      <c r="I2" s="4"/>
      <c r="J2" s="5"/>
      <c r="K2" s="5"/>
      <c r="L2" s="5"/>
      <c r="M2" s="5"/>
      <c r="N2" s="5"/>
      <c r="O2" s="5"/>
      <c r="P2" s="5"/>
    </row>
    <row r="3" spans="1:16" ht="12.75">
      <c r="A3" s="6"/>
      <c r="B3" s="6"/>
      <c r="C3" s="2"/>
      <c r="D3" s="2"/>
      <c r="E3" s="2"/>
      <c r="F3" s="2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.75">
      <c r="A4" s="6"/>
      <c r="B4" s="6"/>
      <c r="C4" s="2"/>
      <c r="D4" s="2"/>
      <c r="E4" s="2"/>
      <c r="F4" s="2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7.25">
      <c r="A5" s="6">
        <f>K9/(C9*H9)</f>
        <v>3</v>
      </c>
      <c r="B5" s="6">
        <f>LN(A5)</f>
        <v>1.0986122886681098</v>
      </c>
      <c r="C5" s="2"/>
      <c r="D5" s="7"/>
      <c r="E5" s="7" t="s">
        <v>3</v>
      </c>
      <c r="F5" s="2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2.75">
      <c r="A6" s="6">
        <f>1-(H9-(E9/12))</f>
        <v>0.985</v>
      </c>
      <c r="B6" s="6">
        <f>LN(A6)</f>
        <v>-0.015113637810048184</v>
      </c>
      <c r="C6" s="2"/>
      <c r="D6" s="8"/>
      <c r="E6" s="8"/>
      <c r="F6" s="2"/>
      <c r="G6" s="5"/>
      <c r="H6" s="9"/>
      <c r="I6" s="5"/>
      <c r="J6" s="10"/>
      <c r="K6" s="5"/>
      <c r="L6" s="5"/>
      <c r="M6" s="5"/>
      <c r="N6" s="5"/>
      <c r="O6" s="5"/>
      <c r="P6" s="5"/>
    </row>
    <row r="7" spans="1:16" ht="12.75">
      <c r="A7" s="6">
        <f>IF(K9/H9&lt;C9,K9/H9,C9)</f>
        <v>250</v>
      </c>
      <c r="B7" s="6"/>
      <c r="C7" s="11"/>
      <c r="D7" s="11"/>
      <c r="E7" s="11"/>
      <c r="F7" s="11"/>
      <c r="G7" s="12"/>
      <c r="H7" s="5"/>
      <c r="I7" s="13" t="s">
        <v>4</v>
      </c>
      <c r="J7" s="12"/>
      <c r="K7" s="5"/>
      <c r="L7" s="5"/>
      <c r="M7" s="5"/>
      <c r="N7" s="5"/>
      <c r="O7" s="5"/>
      <c r="P7" s="5"/>
    </row>
    <row r="8" spans="1:16" ht="12.75">
      <c r="A8" s="6">
        <f>NPER(E9/12,(K9*-1),A7)</f>
        <v>17.44574492203156</v>
      </c>
      <c r="B8" s="6"/>
      <c r="C8" s="14" t="s">
        <v>5</v>
      </c>
      <c r="D8" s="11"/>
      <c r="E8" s="15" t="s">
        <v>6</v>
      </c>
      <c r="F8" s="2"/>
      <c r="G8" s="12"/>
      <c r="H8" s="5"/>
      <c r="I8" s="13" t="s">
        <v>7</v>
      </c>
      <c r="J8" s="5"/>
      <c r="K8" s="5"/>
      <c r="L8" s="5"/>
      <c r="M8" s="5"/>
      <c r="N8" s="5"/>
      <c r="O8" s="5"/>
      <c r="P8" s="5"/>
    </row>
    <row r="9" spans="1:16" ht="12.75">
      <c r="A9" s="6">
        <f>B5/B6</f>
        <v>-72.69012943645546</v>
      </c>
      <c r="B9" s="6"/>
      <c r="C9" s="16">
        <v>250</v>
      </c>
      <c r="D9" s="17"/>
      <c r="E9" s="18">
        <v>0.06</v>
      </c>
      <c r="F9" s="2"/>
      <c r="G9" s="19"/>
      <c r="H9" s="18">
        <v>0.02</v>
      </c>
      <c r="I9" s="5"/>
      <c r="J9" s="20" t="s">
        <v>8</v>
      </c>
      <c r="K9" s="16">
        <v>15</v>
      </c>
      <c r="L9" s="5"/>
      <c r="M9" s="5"/>
      <c r="N9" s="5"/>
      <c r="O9" s="5"/>
      <c r="P9" s="5"/>
    </row>
    <row r="10" spans="1:16" ht="12.75">
      <c r="A10" s="6"/>
      <c r="B10" s="6"/>
      <c r="C10" s="2"/>
      <c r="D10" s="2"/>
      <c r="E10" s="2"/>
      <c r="F10" s="2"/>
      <c r="G10" s="21"/>
      <c r="H10" s="5" t="s">
        <v>9</v>
      </c>
      <c r="I10" s="5"/>
      <c r="J10" s="5"/>
      <c r="K10" s="5"/>
      <c r="L10" s="5"/>
      <c r="M10" s="5"/>
      <c r="N10" s="5"/>
      <c r="O10" s="5"/>
      <c r="P10" s="5"/>
    </row>
    <row r="11" spans="1:16" ht="12.75">
      <c r="A11" s="22" t="s">
        <v>10</v>
      </c>
      <c r="B11" s="23"/>
      <c r="C11" s="23"/>
      <c r="D11" s="23"/>
      <c r="E11" s="23"/>
      <c r="F11" s="23"/>
      <c r="G11" s="24" t="s">
        <v>11</v>
      </c>
      <c r="H11" s="25"/>
      <c r="I11" s="25"/>
      <c r="J11" s="25"/>
      <c r="K11" s="25"/>
      <c r="L11" s="16">
        <v>100</v>
      </c>
      <c r="M11" s="5"/>
      <c r="N11" s="5"/>
      <c r="O11" s="5"/>
      <c r="P11" s="5"/>
    </row>
    <row r="12" spans="1:16" ht="12.75">
      <c r="A12" s="26"/>
      <c r="B12" s="2"/>
      <c r="C12" s="2"/>
      <c r="D12" s="2"/>
      <c r="E12" s="2"/>
      <c r="F12" s="2"/>
      <c r="G12" s="20"/>
      <c r="H12" s="5"/>
      <c r="I12" s="5"/>
      <c r="J12" s="5"/>
      <c r="K12" s="5"/>
      <c r="L12" s="27"/>
      <c r="M12" s="5"/>
      <c r="N12" s="5"/>
      <c r="O12" s="5"/>
      <c r="P12" s="5"/>
    </row>
    <row r="13" spans="1:16" ht="12.75">
      <c r="A13" s="2"/>
      <c r="B13" s="2" t="s">
        <v>20</v>
      </c>
      <c r="C13" s="2" t="s">
        <v>13</v>
      </c>
      <c r="D13" s="28">
        <f>IF(K9&lt;=(H9*C9),A9+A8,A8)</f>
        <v>17.44574492203156</v>
      </c>
      <c r="E13" s="2" t="s">
        <v>14</v>
      </c>
      <c r="F13" s="2"/>
      <c r="G13" s="5"/>
      <c r="H13" s="5" t="s">
        <v>12</v>
      </c>
      <c r="I13" s="5" t="s">
        <v>13</v>
      </c>
      <c r="J13" s="29"/>
      <c r="K13" s="30">
        <f>IF(L11&lt;(C9*H9),"",NPER(E9/12,(-1*L11),C9))</f>
        <v>2.5220406043778203</v>
      </c>
      <c r="L13" s="5" t="s">
        <v>14</v>
      </c>
      <c r="M13" s="5"/>
      <c r="N13" s="5"/>
      <c r="O13" s="5"/>
      <c r="P13" s="5"/>
    </row>
    <row r="14" spans="1:16" ht="12.75">
      <c r="A14" s="2"/>
      <c r="B14" s="26"/>
      <c r="C14" s="26" t="s">
        <v>15</v>
      </c>
      <c r="D14" s="31">
        <f>D13/12</f>
        <v>1.4538120768359635</v>
      </c>
      <c r="E14" s="32" t="s">
        <v>16</v>
      </c>
      <c r="F14" s="2"/>
      <c r="G14" s="33"/>
      <c r="H14" s="20"/>
      <c r="I14" s="20" t="s">
        <v>15</v>
      </c>
      <c r="J14" s="34"/>
      <c r="K14" s="35">
        <f>IF(K13="","",K13/12)</f>
        <v>0.21017005036481837</v>
      </c>
      <c r="L14" s="10" t="s">
        <v>16</v>
      </c>
      <c r="M14" s="5"/>
      <c r="N14" s="5"/>
      <c r="O14" s="5"/>
      <c r="P14" s="5"/>
    </row>
    <row r="15" spans="1:16" ht="12.75">
      <c r="A15" s="2"/>
      <c r="B15" s="26"/>
      <c r="C15" s="2" t="s">
        <v>17</v>
      </c>
      <c r="D15" s="36"/>
      <c r="E15" s="36"/>
      <c r="F15" s="32"/>
      <c r="G15" s="33"/>
      <c r="H15" s="20"/>
      <c r="I15" s="5" t="s">
        <v>17</v>
      </c>
      <c r="J15" s="37"/>
      <c r="K15" s="37"/>
      <c r="L15" s="10"/>
      <c r="M15" s="5"/>
      <c r="N15" s="5"/>
      <c r="O15" s="5"/>
      <c r="P15" s="5"/>
    </row>
    <row r="16" spans="1:16" ht="12.75">
      <c r="A16" s="2"/>
      <c r="B16" s="26"/>
      <c r="C16" s="2"/>
      <c r="D16" s="36"/>
      <c r="E16" s="36"/>
      <c r="F16" s="32"/>
      <c r="G16" s="33"/>
      <c r="H16" s="20"/>
      <c r="I16" s="5"/>
      <c r="J16" s="37"/>
      <c r="K16" s="37"/>
      <c r="L16" s="10"/>
      <c r="M16" s="5"/>
      <c r="N16" s="5"/>
      <c r="O16" s="5"/>
      <c r="P16" s="5"/>
    </row>
    <row r="17" spans="1:16" ht="12.75">
      <c r="A17" s="2"/>
      <c r="B17" s="2" t="s">
        <v>18</v>
      </c>
      <c r="C17" s="2"/>
      <c r="D17" s="38">
        <f>C9+D19</f>
        <v>261.6861738304734</v>
      </c>
      <c r="E17" s="15"/>
      <c r="F17" s="32"/>
      <c r="G17" s="33"/>
      <c r="H17" s="5" t="s">
        <v>18</v>
      </c>
      <c r="I17" s="5"/>
      <c r="J17" s="38"/>
      <c r="K17" s="39">
        <f>IF(K13="","",K13*L11)</f>
        <v>252.20406043778203</v>
      </c>
      <c r="L17" s="10"/>
      <c r="M17" s="5"/>
      <c r="N17" s="5"/>
      <c r="O17" s="5"/>
      <c r="P17" s="5"/>
    </row>
    <row r="18" spans="1:16" ht="12.75">
      <c r="A18" s="2"/>
      <c r="B18" s="26"/>
      <c r="C18" s="2"/>
      <c r="D18" s="36"/>
      <c r="E18" s="36"/>
      <c r="F18" s="32"/>
      <c r="G18" s="33"/>
      <c r="H18" s="20"/>
      <c r="I18" s="5"/>
      <c r="J18" s="37"/>
      <c r="K18" s="37"/>
      <c r="L18" s="10"/>
      <c r="M18" s="5"/>
      <c r="N18" s="5"/>
      <c r="O18" s="5"/>
      <c r="P18" s="5"/>
    </row>
    <row r="19" spans="1:16" ht="12.75">
      <c r="A19" s="2"/>
      <c r="B19" s="2" t="s">
        <v>19</v>
      </c>
      <c r="C19" s="2"/>
      <c r="D19" s="40">
        <f>A23+A26</f>
        <v>11.686173830473422</v>
      </c>
      <c r="E19" s="41"/>
      <c r="F19" s="32"/>
      <c r="G19" s="42"/>
      <c r="H19" s="5" t="s">
        <v>19</v>
      </c>
      <c r="I19" s="5"/>
      <c r="J19" s="40"/>
      <c r="K19" s="43">
        <f>IF(K13="","",K17-C9)</f>
        <v>2.204060437782033</v>
      </c>
      <c r="L19" s="10"/>
      <c r="M19" s="5"/>
      <c r="N19" s="5"/>
      <c r="O19" s="5"/>
      <c r="P19" s="5"/>
    </row>
    <row r="20" spans="1:16" ht="12.75">
      <c r="A20" s="6">
        <f>IF(B5&gt;=0,0,B5/B6)</f>
        <v>0</v>
      </c>
      <c r="B20" s="2"/>
      <c r="C20" s="2"/>
      <c r="D20" s="2"/>
      <c r="E20" s="2"/>
      <c r="F20" s="2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7.25">
      <c r="A21" s="6">
        <f>(1-(1-(H9-(E9/12))))*-1</f>
        <v>-0.015000000000000013</v>
      </c>
      <c r="B21" s="2"/>
      <c r="C21" s="44">
        <f>IF($L$11&gt;=($H$9*$C$9),"",C55)</f>
      </c>
      <c r="D21" s="2"/>
      <c r="E21" s="2"/>
      <c r="F21" s="8"/>
      <c r="G21" s="5"/>
      <c r="H21" s="5"/>
      <c r="I21" s="10"/>
      <c r="J21" s="5"/>
      <c r="K21" s="5"/>
      <c r="L21" s="5"/>
      <c r="M21" s="5"/>
      <c r="N21" s="5"/>
      <c r="O21" s="5"/>
      <c r="P21" s="5"/>
    </row>
    <row r="22" spans="1:16" ht="17.25">
      <c r="A22" s="6">
        <f>(FV(A21,A20,1)*-1)</f>
        <v>0</v>
      </c>
      <c r="B22" s="2"/>
      <c r="C22" s="44">
        <f>IF(L11&gt;(C9*E9/12),"",C56)</f>
      </c>
      <c r="D22" s="2"/>
      <c r="E22" s="2"/>
      <c r="F22" s="2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7.25">
      <c r="A23" s="6">
        <f>A22*(E9/12)*C9</f>
        <v>0</v>
      </c>
      <c r="B23" s="2"/>
      <c r="C23" s="2"/>
      <c r="D23" s="2"/>
      <c r="E23" s="2"/>
      <c r="F23" s="44">
        <f>IF(L11&gt;(C9*E9/12),"",F57)</f>
      </c>
      <c r="G23" s="33"/>
      <c r="H23" s="5"/>
      <c r="I23" s="5"/>
      <c r="J23" s="5"/>
      <c r="K23" s="5"/>
      <c r="L23" s="5"/>
      <c r="M23" s="5"/>
      <c r="N23" s="5"/>
      <c r="O23" s="5"/>
      <c r="P23" s="5"/>
    </row>
    <row r="24" spans="1:16" ht="12.75">
      <c r="A24" s="6"/>
      <c r="B24" s="2"/>
      <c r="C24" s="2"/>
      <c r="D24" s="2"/>
      <c r="E24" s="2"/>
      <c r="F24" s="2"/>
      <c r="G24" s="45"/>
      <c r="H24" s="5"/>
      <c r="I24" s="5"/>
      <c r="J24" s="5"/>
      <c r="K24" s="5"/>
      <c r="L24" s="5"/>
      <c r="M24" s="5"/>
      <c r="N24" s="5"/>
      <c r="O24" s="5"/>
      <c r="P24" s="5"/>
    </row>
    <row r="25" spans="1:16" ht="12.75">
      <c r="A25" s="46">
        <f>A8*K9</f>
        <v>261.6861738304734</v>
      </c>
      <c r="B25" s="2"/>
      <c r="C25" s="2"/>
      <c r="D25" s="2"/>
      <c r="E25" s="2"/>
      <c r="F25" s="2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 s="6">
        <f>A25-A7</f>
        <v>11.686173830473422</v>
      </c>
      <c r="B26" s="2"/>
      <c r="C26" s="2"/>
      <c r="D26" s="2"/>
      <c r="E26" s="2"/>
      <c r="F26" s="2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2.75">
      <c r="A27" s="6"/>
      <c r="B27" s="2"/>
      <c r="C27" s="2"/>
      <c r="D27" s="2"/>
      <c r="E27" s="2"/>
      <c r="F27" s="2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2.75">
      <c r="A28" s="6"/>
      <c r="B28" s="2"/>
      <c r="C28" s="2"/>
      <c r="D28" s="2"/>
      <c r="E28" s="2"/>
      <c r="F28" s="2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2.75">
      <c r="A29" s="6"/>
      <c r="B29" s="2"/>
      <c r="C29" s="2"/>
      <c r="D29" s="2"/>
      <c r="E29" s="2"/>
      <c r="F29" s="2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6"/>
      <c r="B30" s="2"/>
      <c r="C30" s="2"/>
      <c r="D30" s="2"/>
      <c r="E30" s="2"/>
      <c r="F30" s="2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6"/>
      <c r="B31" s="2"/>
      <c r="C31" s="2"/>
      <c r="D31" s="2"/>
      <c r="E31" s="2"/>
      <c r="F31" s="2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6"/>
      <c r="B32" s="2"/>
      <c r="C32" s="2"/>
      <c r="D32" s="2"/>
      <c r="E32" s="2"/>
      <c r="F32" s="2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6"/>
      <c r="B33" s="2"/>
      <c r="C33" s="2"/>
      <c r="D33" s="2"/>
      <c r="E33" s="2"/>
      <c r="F33" s="2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1"/>
      <c r="B34" s="2"/>
      <c r="C34" s="2"/>
      <c r="D34" s="2"/>
      <c r="E34" s="2"/>
      <c r="F34" s="2"/>
      <c r="G34" s="47"/>
      <c r="H34" s="47"/>
      <c r="I34" s="47"/>
      <c r="J34" s="47"/>
      <c r="K34" s="47"/>
      <c r="L34" s="5"/>
      <c r="M34" s="5"/>
      <c r="N34" s="5"/>
      <c r="O34" s="5"/>
      <c r="P34" s="5"/>
    </row>
    <row r="55" ht="17.25">
      <c r="C55" s="48" t="s">
        <v>21</v>
      </c>
    </row>
    <row r="56" ht="17.25">
      <c r="C56" s="48" t="s">
        <v>22</v>
      </c>
    </row>
    <row r="57" spans="3:6" ht="17.25">
      <c r="C57" s="48"/>
      <c r="F57" s="48" t="s">
        <v>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 college</dc:creator>
  <cp:keywords/>
  <dc:description/>
  <cp:lastModifiedBy>smith</cp:lastModifiedBy>
  <cp:lastPrinted>2006-03-08T19:38:52Z</cp:lastPrinted>
  <dcterms:created xsi:type="dcterms:W3CDTF">2005-10-26T14:05:52Z</dcterms:created>
  <dcterms:modified xsi:type="dcterms:W3CDTF">2012-10-03T17:19:44Z</dcterms:modified>
  <cp:category/>
  <cp:version/>
  <cp:contentType/>
  <cp:contentStatus/>
</cp:coreProperties>
</file>